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18" windowHeight="7570" tabRatio="869" firstSheet="45" activeTab="46"/>
  </bookViews>
  <sheets>
    <sheet name="2018年全市一般公共预算收入表" sheetId="1" r:id="rId1"/>
    <sheet name="2018年全市一般公共预算支出表" sheetId="2" r:id="rId2"/>
    <sheet name="2018年全市一般公共预算基本支出执行表" sheetId="3" r:id="rId3"/>
    <sheet name="2018年全市一般公共预算收支平衡表 " sheetId="4" r:id="rId4"/>
    <sheet name="2018年市本级一般公共预算收入表" sheetId="5" r:id="rId5"/>
    <sheet name="2018年市本级一般公共预算支出表" sheetId="6" r:id="rId6"/>
    <sheet name="2018年市本级一般公共预算基本支出执行表" sheetId="7" r:id="rId7"/>
    <sheet name="2018年市本级一般公共预算收支平衡表" sheetId="8" r:id="rId8"/>
    <sheet name="2018年省对攀枝花市税返和转移支付执行表" sheetId="9" r:id="rId9"/>
    <sheet name="2018年市对区税收和转移支付执行表" sheetId="10" r:id="rId10"/>
    <sheet name="2019年全市一般公共预算收入预算表" sheetId="11" r:id="rId11"/>
    <sheet name="2019年全市一般公共预算支出预算表" sheetId="12" r:id="rId12"/>
    <sheet name="2019年攀枝花市一般公共预算基本支出预算表" sheetId="13" r:id="rId13"/>
    <sheet name="2019年全市一般公共预算收支平衡表" sheetId="14" r:id="rId14"/>
    <sheet name="2019年市本级一般公共预算收入预算表" sheetId="15" r:id="rId15"/>
    <sheet name="2019年市本级一般公共预算支出预算表" sheetId="16" r:id="rId16"/>
    <sheet name="2019年市本级一般公共预算基本支出预算表" sheetId="17" r:id="rId17"/>
    <sheet name="2019年攀枝花市本级一般公共预算收支平衡表" sheetId="18" r:id="rId18"/>
    <sheet name="2019年省对攀枝花市税返和转移支付补助预算表" sheetId="19" r:id="rId19"/>
    <sheet name="2019年市对区税返和转移支付补助预算表" sheetId="20" r:id="rId20"/>
    <sheet name="2018年全市基金收入执行表" sheetId="21" r:id="rId21"/>
    <sheet name="2018年全市基金支出执行表" sheetId="22" r:id="rId22"/>
    <sheet name="2018年全市基金收支平衡执行表" sheetId="23" r:id="rId23"/>
    <sheet name="2018年市本级政府性基金收入执行表" sheetId="24" r:id="rId24"/>
    <sheet name="2018年市本级政府行基金支出执行表" sheetId="25" r:id="rId25"/>
    <sheet name="2018年市本级政府行基金收支执行平衡表" sheetId="26" r:id="rId26"/>
    <sheet name="2018年省对攀枝花市政府性基金补助执行表" sheetId="27" r:id="rId27"/>
    <sheet name="2018年市对区政府性基金补助执行表" sheetId="28" r:id="rId28"/>
    <sheet name="2019年全市政府行基金收入预算表" sheetId="29" r:id="rId29"/>
    <sheet name="2019年全市政府行基金支出预算表" sheetId="30" r:id="rId30"/>
    <sheet name="2019年市本级政府性基金收入预算表" sheetId="31" r:id="rId31"/>
    <sheet name="2019年市本级政府行基金支出预算表" sheetId="32" r:id="rId32"/>
    <sheet name="2019年省对市政府性基金转移支付预算表" sheetId="33" r:id="rId33"/>
    <sheet name="2018年全市国有资本经营预算收支执行表 " sheetId="34" r:id="rId34"/>
    <sheet name="2018年市本级国有资本经营预算收支执行表" sheetId="35" r:id="rId35"/>
    <sheet name="2019年全市国有资本经营预算收入预算表" sheetId="36" r:id="rId36"/>
    <sheet name="2019年全市国有资本经营预算支出预算表" sheetId="37" r:id="rId37"/>
    <sheet name="2019年全市国有资本经营预算收支预算平衡表" sheetId="38" r:id="rId38"/>
    <sheet name="2018年全市及市本级社保基金收入执行执行表 " sheetId="39" r:id="rId39"/>
    <sheet name="2018年全市及市本级社保基金支出执行表" sheetId="40" r:id="rId40"/>
    <sheet name="2019年全市及市本级社保基金收入预算表" sheetId="41" r:id="rId41"/>
    <sheet name="2019年全市及市本级社保基金支出预算表" sheetId="42" r:id="rId42"/>
    <sheet name="2018年全市财政收入执行表 " sheetId="43" r:id="rId43"/>
    <sheet name="2018年全市财政支出执行表 " sheetId="44" r:id="rId44"/>
    <sheet name="2019年全市财政收入执行表" sheetId="45" r:id="rId45"/>
    <sheet name="2019年全市财政支出执行表" sheetId="46" r:id="rId46"/>
    <sheet name="2019年地方政府一般债务限额及余额预算情况表" sheetId="47" r:id="rId47"/>
    <sheet name="2019年地方政府专项债务限额及余额预算情况表" sheetId="48" r:id="rId48"/>
    <sheet name="2018年末本地区、本级及所属地区地方政府债券发行、还本付息决" sheetId="49" r:id="rId49"/>
    <sheet name="2019年度本地区和本级地方政府债券（含再融资债券）发行及还本" sheetId="50" r:id="rId50"/>
  </sheets>
  <definedNames>
    <definedName name="_xlnm._FilterDatabase" localSheetId="1" hidden="1">'2018年全市一般公共预算支出表'!$A$3:$K$1382</definedName>
    <definedName name="_xlnm._FilterDatabase" localSheetId="2" hidden="1">'2018年全市一般公共预算基本支出执行表'!$A$3:$B$79</definedName>
    <definedName name="_xlnm._FilterDatabase" localSheetId="5" hidden="1">'2018年市本级一般公共预算支出表'!$A$3:$D$1409</definedName>
    <definedName name="_xlnm._FilterDatabase" localSheetId="6" hidden="1">'2018年市本级一般公共预算基本支出执行表'!$A$3:$B$79</definedName>
    <definedName name="_xlnm._FilterDatabase" localSheetId="8" hidden="1">'2018年省对攀枝花市税返和转移支付执行表'!$A$3:$B$52</definedName>
    <definedName name="_xlnm._FilterDatabase" localSheetId="11" hidden="1">'2019年全市一般公共预算支出预算表'!$A$4:$E$1390</definedName>
    <definedName name="_xlnm._FilterDatabase" localSheetId="12" hidden="1">'2019年攀枝花市一般公共预算基本支出预算表'!$A$3:$B$80</definedName>
    <definedName name="_xlnm._FilterDatabase" localSheetId="15" hidden="1">'2019年市本级一般公共预算支出预算表'!$A$4:$D$1405</definedName>
    <definedName name="_xlnm._FilterDatabase" localSheetId="21" hidden="1">'2018年全市基金支出执行表'!$A$3:$C$202</definedName>
    <definedName name="_xlnm._FilterDatabase" localSheetId="24" hidden="1">'2018年市本级政府行基金支出执行表'!$A$3:$C$202</definedName>
    <definedName name="_xlnm._FilterDatabase" localSheetId="29" hidden="1">'2019年全市政府行基金支出预算表'!$A$3:$D$241</definedName>
    <definedName name="_xlnm._FilterDatabase" localSheetId="31" hidden="1">'2019年市本级政府行基金支出预算表'!$B$3:$D$242</definedName>
    <definedName name="_xlnm._FilterDatabase" localSheetId="1" hidden="1">'2018年全市一般公共预算支出表'!$A$3:$K$1382</definedName>
    <definedName name="_xlnm._FilterDatabase" localSheetId="6" hidden="1">'2018年市本级一般公共预算基本支出执行表'!$A$3:$B$79</definedName>
    <definedName name="_xlnm._FilterDatabase" localSheetId="15" hidden="1">'2019年市本级一般公共预算支出预算表'!$A$4:$D$1405</definedName>
    <definedName name="_xlnm.Print_Area" localSheetId="30">'2019年市本级政府性基金收入预算表'!$B$1:$E$36</definedName>
    <definedName name="_xlnm.Print_Area" localSheetId="14">'2019年市本级一般公共预算收入预算表'!$A$1:$C$57</definedName>
    <definedName name="_xlnm.Print_Area" localSheetId="11">'2019年全市一般公共预算支出预算表'!$B$1:$D$1379</definedName>
    <definedName name="_xlnm._FilterDatabase" localSheetId="11" hidden="1">'2019年全市一般公共预算支出预算表'!$A$4:$E$1390</definedName>
    <definedName name="_xlnm.Print_Titles" localSheetId="11">'2019年全市一般公共预算支出预算表'!$3:$4</definedName>
    <definedName name="_xlnm.Print_Area" localSheetId="33">'2018年全市国有资本经营预算收支执行表 '!$A$1:$D$31</definedName>
    <definedName name="_xlnm.Print_Area" localSheetId="29">'2019年全市政府行基金支出预算表'!$B$1:$D$94</definedName>
    <definedName name="_xlnm._FilterDatabase" localSheetId="29" hidden="1">'2019年全市政府行基金支出预算表'!$A$3:$D$241</definedName>
    <definedName name="_xlnm.Print_Titles" localSheetId="29">'2019年全市政府行基金支出预算表'!$3:$3</definedName>
    <definedName name="_xlnm.Print_Area" localSheetId="4">'2018年市本级一般公共预算收入表'!$A$1:$F$28</definedName>
    <definedName name="_xlnm._FilterDatabase" localSheetId="2" hidden="1">'2018年全市一般公共预算基本支出执行表'!$A$3:$B$79</definedName>
    <definedName name="_xlnm.Print_Area" localSheetId="0">'2018年全市一般公共预算收入表'!$A$1:$E$30</definedName>
    <definedName name="_xlnm.Print_Area" localSheetId="37">'2019年全市国有资本经营预算收支预算平衡表'!$A$1:$H$30</definedName>
    <definedName name="_xlnm.Print_Area" localSheetId="31">'2019年市本级政府行基金支出预算表'!$B$1:$D$204</definedName>
    <definedName name="_xlnm._FilterDatabase" localSheetId="31" hidden="1">'2019年市本级政府行基金支出预算表'!$B$3:$D$242</definedName>
    <definedName name="_xlnm.Print_Titles" localSheetId="31">'2019年市本级政府行基金支出预算表'!$3:$3</definedName>
    <definedName name="_xlnm._FilterDatabase" localSheetId="8" hidden="1">'2018年省对攀枝花市税返和转移支付执行表'!$A$3:$B$52</definedName>
    <definedName name="_xlnm.Print_Area" localSheetId="34">'2018年市本级国有资本经营预算收支执行表'!$A$1:$D$30</definedName>
    <definedName name="_xlnm.Print_Area" localSheetId="24">'2018年市本级政府行基金支出执行表'!$B$1:$C$107</definedName>
    <definedName name="_xlnm._FilterDatabase" localSheetId="24" hidden="1">'2018年市本级政府行基金支出执行表'!$A$3:$C$202</definedName>
    <definedName name="_xlnm.Print_Titles" localSheetId="24">'2018年市本级政府行基金支出执行表'!$3:$3</definedName>
    <definedName name="_xlnm._FilterDatabase" localSheetId="12" hidden="1">'2019年攀枝花市一般公共预算基本支出预算表'!$A$3:$B$80</definedName>
    <definedName name="_xlnm.Print_Area" localSheetId="28">'2019年全市政府行基金收入预算表'!$B$1:$D$34</definedName>
    <definedName name="_xlnm.Print_Area" localSheetId="10">'2019年全市一般公共预算收入预算表'!$A$1:$C$54</definedName>
    <definedName name="_xlnm.Print_Area" localSheetId="21">'2018年全市基金支出执行表'!$B$1:$C$124</definedName>
    <definedName name="_xlnm._FilterDatabase" localSheetId="21" hidden="1">'2018年全市基金支出执行表'!$A$3:$C$202</definedName>
    <definedName name="_xlnm.Print_Titles" localSheetId="21">'2018年全市基金支出执行表'!$3:$3</definedName>
    <definedName name="_xlnm._FilterDatabase" localSheetId="5" hidden="1">'2018年市本级一般公共预算支出表'!$A$3:$D$1409</definedName>
    <definedName name="_xlnm.Print_Titles" localSheetId="5">'2018年市本级一般公共预算支出表'!$3:$3</definedName>
    <definedName name="_xlfn.SUMIFS" hidden="1">#NAME?</definedName>
  </definedNames>
  <calcPr fullCalcOnLoad="1"/>
</workbook>
</file>

<file path=xl/sharedStrings.xml><?xml version="1.0" encoding="utf-8"?>
<sst xmlns="http://schemas.openxmlformats.org/spreadsheetml/2006/main" count="8384" uniqueCount="3403">
  <si>
    <t>2018年攀枝花市一般公共预算收入执行情况表</t>
  </si>
  <si>
    <t>单位：万元</t>
  </si>
  <si>
    <t>项目</t>
  </si>
  <si>
    <t>年初预算数</t>
  </si>
  <si>
    <t>变动预算数</t>
  </si>
  <si>
    <t>实际执行数</t>
  </si>
  <si>
    <t>累计占预算</t>
  </si>
  <si>
    <t>一、税收收入</t>
  </si>
  <si>
    <t xml:space="preserve">    增值税</t>
  </si>
  <si>
    <t xml:space="preserve">    营业税</t>
  </si>
  <si>
    <t xml:space="preserve">    企业所得税</t>
  </si>
  <si>
    <t xml:space="preserve">    企业所得税退税</t>
  </si>
  <si>
    <t xml:space="preserve">    个人所得税</t>
  </si>
  <si>
    <t xml:space="preserve">    资源税</t>
  </si>
  <si>
    <r>
      <rPr>
        <sz val="10"/>
        <color indexed="8"/>
        <rFont val="宋体"/>
        <family val="0"/>
      </rPr>
      <t xml:space="preserve">  </t>
    </r>
    <r>
      <rPr>
        <sz val="10"/>
        <color indexed="8"/>
        <rFont val="宋体"/>
        <family val="0"/>
      </rPr>
      <t xml:space="preserve"> </t>
    </r>
    <r>
      <rPr>
        <sz val="10"/>
        <color indexed="8"/>
        <rFont val="宋体"/>
        <family val="0"/>
      </rPr>
      <t xml:space="preserve"> </t>
    </r>
    <r>
      <rPr>
        <sz val="10"/>
        <color indexed="8"/>
        <rFont val="宋体"/>
        <family val="0"/>
      </rPr>
      <t>环境保护税</t>
    </r>
  </si>
  <si>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</si>
  <si>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</si>
  <si>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</si>
  <si>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</si>
  <si>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</si>
  <si>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</si>
  <si>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</si>
  <si>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</si>
  <si>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</si>
  <si>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其他税收收入</t>
  </si>
  <si>
    <t>二、非税收入</t>
  </si>
  <si>
    <t xml:space="preserve">    专项收入</t>
  </si>
  <si>
    <t xml:space="preserve">    行政事业性收费收入</t>
  </si>
  <si>
    <t xml:space="preserve">    罚没收入</t>
  </si>
  <si>
    <t xml:space="preserve">    国有资源（资产）有偿使用收入</t>
  </si>
  <si>
    <r>
      <rPr>
        <sz val="10"/>
        <color indexed="8"/>
        <rFont val="宋体"/>
        <family val="0"/>
      </rPr>
      <t xml:space="preserve"> </t>
    </r>
    <r>
      <rPr>
        <sz val="10"/>
        <color indexed="8"/>
        <rFont val="宋体"/>
        <family val="0"/>
      </rPr>
      <t xml:space="preserve">   </t>
    </r>
    <r>
      <rPr>
        <sz val="10"/>
        <color indexed="8"/>
        <rFont val="宋体"/>
        <family val="0"/>
      </rPr>
      <t>政府住房基金收入</t>
    </r>
  </si>
  <si>
    <t xml:space="preserve">    其他收入</t>
  </si>
  <si>
    <t>公共财政收入合计</t>
  </si>
  <si>
    <t>地方政府一般债券转贷收入</t>
  </si>
  <si>
    <t xml:space="preserve">    一般新增地方政府债券收入</t>
  </si>
  <si>
    <t xml:space="preserve">    一般置换债券收入</t>
  </si>
  <si>
    <t>转移性收入</t>
  </si>
  <si>
    <t xml:space="preserve">  返还性收入</t>
  </si>
  <si>
    <t xml:space="preserve">    增值税税收返还收入</t>
  </si>
  <si>
    <t xml:space="preserve">    消费税税收返还收入</t>
  </si>
  <si>
    <t xml:space="preserve">    所得税基数返还收入</t>
  </si>
  <si>
    <t xml:space="preserve">    成品油价格和税收返还收入</t>
  </si>
  <si>
    <t xml:space="preserve">    印花税、契税返还收入</t>
  </si>
  <si>
    <t xml:space="preserve">    增值税“五五分享”税收返还</t>
  </si>
  <si>
    <t xml:space="preserve">    其他税收返还收入</t>
  </si>
  <si>
    <t xml:space="preserve">  一般性转移支付补助收入</t>
  </si>
  <si>
    <t xml:space="preserve">    均衡性转移支付补助收入</t>
  </si>
  <si>
    <t xml:space="preserve">    固定数额补助收入</t>
  </si>
  <si>
    <t xml:space="preserve">    其他各项一般性转移支付及结算补助收入</t>
  </si>
  <si>
    <t xml:space="preserve">  专项转移支付收入</t>
  </si>
  <si>
    <t>上年结余收入</t>
  </si>
  <si>
    <t>动用预算稳定调节基金</t>
  </si>
  <si>
    <t>调入资金</t>
  </si>
  <si>
    <t xml:space="preserve">   政府性基金调入</t>
  </si>
  <si>
    <t xml:space="preserve">   国有资本经营预算调入</t>
  </si>
  <si>
    <t xml:space="preserve">   其他调入</t>
  </si>
  <si>
    <t>收入总计</t>
  </si>
  <si>
    <r>
      <rPr>
        <b/>
        <sz val="14"/>
        <color indexed="8"/>
        <rFont val="宋体"/>
        <family val="0"/>
      </rPr>
      <t>201</t>
    </r>
    <r>
      <rPr>
        <b/>
        <sz val="14"/>
        <color indexed="8"/>
        <rFont val="宋体"/>
        <family val="0"/>
      </rPr>
      <t>8</t>
    </r>
    <r>
      <rPr>
        <b/>
        <sz val="14"/>
        <color indexed="8"/>
        <rFont val="宋体"/>
        <family val="0"/>
      </rPr>
      <t>年攀枝花市一般公共预算支出执行情况表</t>
    </r>
  </si>
  <si>
    <t>单位:万元</t>
  </si>
  <si>
    <t>科目编码</t>
  </si>
  <si>
    <t>预算科目</t>
  </si>
  <si>
    <t>执行数</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</si>
  <si>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</si>
  <si>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</si>
  <si>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</si>
  <si>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</si>
  <si>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</si>
  <si>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</si>
  <si>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</si>
  <si>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</si>
  <si>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</si>
  <si>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</si>
  <si>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</si>
  <si>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</si>
  <si>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</si>
  <si>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</si>
  <si>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</si>
  <si>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</si>
  <si>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</si>
  <si>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</si>
  <si>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</si>
  <si>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</si>
  <si>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</si>
  <si>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</si>
  <si>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</si>
  <si>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</si>
  <si>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</si>
  <si>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</si>
  <si>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</si>
  <si>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</si>
  <si>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</si>
  <si>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</si>
  <si>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</si>
  <si>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</si>
  <si>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</si>
  <si>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</si>
  <si>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</si>
  <si>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</si>
  <si>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</si>
  <si>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</si>
  <si>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</si>
  <si>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</si>
  <si>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</si>
  <si>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</si>
  <si>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</si>
  <si>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</si>
  <si>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</si>
  <si>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</si>
  <si>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</si>
  <si>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</si>
  <si>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</si>
  <si>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</si>
  <si>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</si>
  <si>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</si>
  <si>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</si>
  <si>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</si>
  <si>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</si>
  <si>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</si>
  <si>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</si>
  <si>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</si>
  <si>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</si>
  <si>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</si>
  <si>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</si>
  <si>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</si>
  <si>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</si>
  <si>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</si>
  <si>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</si>
  <si>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</si>
  <si>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</si>
  <si>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</si>
  <si>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</si>
  <si>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</si>
  <si>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</si>
  <si>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</si>
  <si>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</si>
  <si>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</si>
  <si>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</si>
  <si>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</si>
  <si>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</si>
  <si>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</si>
  <si>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</si>
  <si>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</si>
  <si>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</si>
  <si>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</si>
  <si>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</si>
  <si>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</si>
  <si>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</si>
  <si>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</si>
  <si>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</si>
  <si>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</si>
  <si>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</si>
  <si>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</si>
  <si>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</si>
  <si>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</si>
  <si>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</si>
  <si>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</si>
  <si>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</si>
  <si>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</si>
  <si>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</si>
  <si>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</si>
  <si>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</si>
  <si>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</si>
  <si>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</si>
  <si>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</si>
  <si>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</si>
  <si>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</si>
  <si>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</si>
  <si>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</si>
  <si>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 </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</si>
  <si>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</si>
  <si>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</si>
  <si>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</si>
  <si>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</si>
  <si>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</si>
  <si>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</si>
  <si>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</si>
  <si>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</si>
  <si>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</si>
  <si>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</si>
  <si>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</si>
  <si>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</si>
  <si>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</si>
  <si>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</si>
  <si>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</si>
  <si>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</si>
  <si>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</si>
  <si>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</si>
  <si>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</si>
  <si>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</si>
  <si>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</si>
  <si>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</si>
  <si>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</si>
  <si>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</si>
  <si>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</si>
  <si>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</si>
  <si>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</si>
  <si>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</si>
  <si>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</si>
  <si>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</si>
  <si>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</si>
  <si>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</si>
  <si>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</si>
  <si>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</si>
  <si>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其他一般公共服务支出(款)</t>
  </si>
  <si>
    <t xml:space="preserve">      国家赔偿费用支出</t>
  </si>
  <si>
    <t xml:space="preserve">      其他一般公共服务支出(项)</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</si>
  <si>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</si>
  <si>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</si>
  <si>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</si>
  <si>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</si>
  <si>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</si>
  <si>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</si>
  <si>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</si>
  <si>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</si>
  <si>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</si>
  <si>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</si>
  <si>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</si>
  <si>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</si>
  <si>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</si>
  <si>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</si>
  <si>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</si>
  <si>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</si>
  <si>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</si>
  <si>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</si>
  <si>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</si>
  <si>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</si>
  <si>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</si>
  <si>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</si>
  <si>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</si>
  <si>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</si>
  <si>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</si>
  <si>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</si>
  <si>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</si>
  <si>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</si>
  <si>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 xml:space="preserve">  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</si>
  <si>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</si>
  <si>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</si>
  <si>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</si>
  <si>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</si>
  <si>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</si>
  <si>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</si>
  <si>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</si>
  <si>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</si>
  <si>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</si>
  <si>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</si>
  <si>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</si>
  <si>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</si>
  <si>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</si>
  <si>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</si>
  <si>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</si>
  <si>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</si>
  <si>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</si>
  <si>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</si>
  <si>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</si>
  <si>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</si>
  <si>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</si>
  <si>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</si>
  <si>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</si>
  <si>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</si>
  <si>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</si>
  <si>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</si>
  <si>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</si>
  <si>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</si>
  <si>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</si>
  <si>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</si>
  <si>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</si>
  <si>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</si>
  <si>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</si>
  <si>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</si>
  <si>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</si>
  <si>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</si>
  <si>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</si>
  <si>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</si>
  <si>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</si>
  <si>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</si>
  <si>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</si>
  <si>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</si>
  <si>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</si>
  <si>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</si>
  <si>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</si>
  <si>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</si>
  <si>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</si>
  <si>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</si>
  <si>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</si>
  <si>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</si>
  <si>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</si>
  <si>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</si>
  <si>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</si>
  <si>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</si>
  <si>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</si>
  <si>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</si>
  <si>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</si>
  <si>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</si>
  <si>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</si>
  <si>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</si>
  <si>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</si>
  <si>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</si>
  <si>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</si>
  <si>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</si>
  <si>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</si>
  <si>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</si>
  <si>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</si>
  <si>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</si>
  <si>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</si>
  <si>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</si>
  <si>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</si>
  <si>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</si>
  <si>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</si>
  <si>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</si>
  <si>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</si>
  <si>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</si>
  <si>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</si>
  <si>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</si>
  <si>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</si>
  <si>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</si>
  <si>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</si>
  <si>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</si>
  <si>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</si>
  <si>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</si>
  <si>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</si>
  <si>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</si>
  <si>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</si>
  <si>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</si>
  <si>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</si>
  <si>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</si>
  <si>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</si>
  <si>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</si>
  <si>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</si>
  <si>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</si>
  <si>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</si>
  <si>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</si>
  <si>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</si>
  <si>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</si>
  <si>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</si>
  <si>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</si>
  <si>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</si>
  <si>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</si>
  <si>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</si>
  <si>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</si>
  <si>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</si>
  <si>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</si>
  <si>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</si>
  <si>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</si>
  <si>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</si>
  <si>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</si>
  <si>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</si>
  <si>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</si>
  <si>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</si>
  <si>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</si>
  <si>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</si>
  <si>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</si>
  <si>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</si>
  <si>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</si>
  <si>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</si>
  <si>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</si>
  <si>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</si>
  <si>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</si>
  <si>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</si>
  <si>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</si>
  <si>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</si>
  <si>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</si>
  <si>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</si>
  <si>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</si>
  <si>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</si>
  <si>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</si>
  <si>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</si>
  <si>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</si>
  <si>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</si>
  <si>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</si>
  <si>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</si>
  <si>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</si>
  <si>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</si>
  <si>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</si>
  <si>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</si>
  <si>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</si>
  <si>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</si>
  <si>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</si>
  <si>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</si>
  <si>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</si>
  <si>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</si>
  <si>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</si>
  <si>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</si>
  <si>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</si>
  <si>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</si>
  <si>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</si>
  <si>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</si>
  <si>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</si>
  <si>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</si>
  <si>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</si>
  <si>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</si>
  <si>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</si>
  <si>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</si>
  <si>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</si>
  <si>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</si>
  <si>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</si>
  <si>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</si>
  <si>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</si>
  <si>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</si>
  <si>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</si>
  <si>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</si>
  <si>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</si>
  <si>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</si>
  <si>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</si>
  <si>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</si>
  <si>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</si>
  <si>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</si>
  <si>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</si>
  <si>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</si>
  <si>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</si>
  <si>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</si>
  <si>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</si>
  <si>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</si>
  <si>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</si>
  <si>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</si>
  <si>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</si>
  <si>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</si>
  <si>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</si>
  <si>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</si>
  <si>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</si>
  <si>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</si>
  <si>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</si>
  <si>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</si>
  <si>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</si>
  <si>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</si>
  <si>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</si>
  <si>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</si>
  <si>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</si>
  <si>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</si>
  <si>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</si>
  <si>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</si>
  <si>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</si>
  <si>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</si>
  <si>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</si>
  <si>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</si>
  <si>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</si>
  <si>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</si>
  <si>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</si>
  <si>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</si>
  <si>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 xml:space="preserve">  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</si>
  <si>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</si>
  <si>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</si>
  <si>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</si>
  <si>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</si>
  <si>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</si>
  <si>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</si>
  <si>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</si>
  <si>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</si>
  <si>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</si>
  <si>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</si>
  <si>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</si>
  <si>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</si>
  <si>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</si>
  <si>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</si>
  <si>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</si>
  <si>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</si>
  <si>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</si>
  <si>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</si>
  <si>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</si>
  <si>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</si>
  <si>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</si>
  <si>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</si>
  <si>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</si>
  <si>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</si>
  <si>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</si>
  <si>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</si>
  <si>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</si>
  <si>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</si>
  <si>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</si>
  <si>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</si>
  <si>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</si>
  <si>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</si>
  <si>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</si>
  <si>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</si>
  <si>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</si>
  <si>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</si>
  <si>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</si>
  <si>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</si>
  <si>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</si>
  <si>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</si>
  <si>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</si>
  <si>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</si>
  <si>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</si>
  <si>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</si>
  <si>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</si>
  <si>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</si>
  <si>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</si>
  <si>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</si>
  <si>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</si>
  <si>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</si>
  <si>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</si>
  <si>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</si>
  <si>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</si>
  <si>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</si>
  <si>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</si>
  <si>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</si>
  <si>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</si>
  <si>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</si>
  <si>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</si>
  <si>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</si>
  <si>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</si>
  <si>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</si>
  <si>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</si>
  <si>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</si>
  <si>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</si>
  <si>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</si>
  <si>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</si>
  <si>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</si>
  <si>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</si>
  <si>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</si>
  <si>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</si>
  <si>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</si>
  <si>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</si>
  <si>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</si>
  <si>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</si>
  <si>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</si>
  <si>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</si>
  <si>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</si>
  <si>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</si>
  <si>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</si>
  <si>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</si>
  <si>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</si>
  <si>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</si>
  <si>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</si>
  <si>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</si>
  <si>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</si>
  <si>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</si>
  <si>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</si>
  <si>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</si>
  <si>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</si>
  <si>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</si>
  <si>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</si>
  <si>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</si>
  <si>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</si>
  <si>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</si>
  <si>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</si>
  <si>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</si>
  <si>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</si>
  <si>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</si>
  <si>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</si>
  <si>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</si>
  <si>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</si>
  <si>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</si>
  <si>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</si>
  <si>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</si>
  <si>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</si>
  <si>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</si>
  <si>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</si>
  <si>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</si>
  <si>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</si>
  <si>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</si>
  <si>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</si>
  <si>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</si>
  <si>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</si>
  <si>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</si>
  <si>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</si>
  <si>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</si>
  <si>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</si>
  <si>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</si>
  <si>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</si>
  <si>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</si>
  <si>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</si>
  <si>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</si>
  <si>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</si>
  <si>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</si>
  <si>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</si>
  <si>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</si>
  <si>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</si>
  <si>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</si>
  <si>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</si>
  <si>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</si>
  <si>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</si>
  <si>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</si>
  <si>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</si>
  <si>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</si>
  <si>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</si>
  <si>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</si>
  <si>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</si>
  <si>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</si>
  <si>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</si>
  <si>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 xml:space="preserve">  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</si>
  <si>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</si>
  <si>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</si>
  <si>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</si>
  <si>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</si>
  <si>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</si>
  <si>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</si>
  <si>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</si>
  <si>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</si>
  <si>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</si>
  <si>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</si>
  <si>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</si>
  <si>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</si>
  <si>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</si>
  <si>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</si>
  <si>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</si>
  <si>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</si>
  <si>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</si>
  <si>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</si>
  <si>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</si>
  <si>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</si>
  <si>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</si>
  <si>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</si>
  <si>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</si>
  <si>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</si>
  <si>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</si>
  <si>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</si>
  <si>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</si>
  <si>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</si>
  <si>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</si>
  <si>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</si>
  <si>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</si>
  <si>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</si>
  <si>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</si>
  <si>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</si>
  <si>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</si>
  <si>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</si>
  <si>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</si>
  <si>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</si>
  <si>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</si>
  <si>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</si>
  <si>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</si>
  <si>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</si>
  <si>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</si>
  <si>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</si>
  <si>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</si>
  <si>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</si>
  <si>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</si>
  <si>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</si>
  <si>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</si>
  <si>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</si>
  <si>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</si>
  <si>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</si>
  <si>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</si>
  <si>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</si>
  <si>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</si>
  <si>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</si>
  <si>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</si>
  <si>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</si>
  <si>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</si>
  <si>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</si>
  <si>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</si>
  <si>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</si>
  <si>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t>
  </si>
  <si>
    <t xml:space="preserve">      其他医疗卫生与计划生育支出</t>
  </si>
  <si>
    <t xml:space="preserve">  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</si>
  <si>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</si>
  <si>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</si>
  <si>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</si>
  <si>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</si>
  <si>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</si>
  <si>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</si>
  <si>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</si>
  <si>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</si>
  <si>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</si>
  <si>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</si>
  <si>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</si>
  <si>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</si>
  <si>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</si>
  <si>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</si>
  <si>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</si>
  <si>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</si>
  <si>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</si>
  <si>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</si>
  <si>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</si>
  <si>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</si>
  <si>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</si>
  <si>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</si>
  <si>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</si>
  <si>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</si>
  <si>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</si>
  <si>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</si>
  <si>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</si>
  <si>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</si>
  <si>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</si>
  <si>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</si>
  <si>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</si>
  <si>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</si>
  <si>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</si>
  <si>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</si>
  <si>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</si>
  <si>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</si>
  <si>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</si>
  <si>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</si>
  <si>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</si>
  <si>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</si>
  <si>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</si>
  <si>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</si>
  <si>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</si>
  <si>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</si>
  <si>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</si>
  <si>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</si>
  <si>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能源节能利用(项)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</si>
  <si>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</si>
  <si>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</si>
  <si>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</si>
  <si>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</si>
  <si>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</si>
  <si>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</si>
  <si>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</si>
  <si>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</si>
  <si>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</si>
  <si>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</si>
  <si>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</si>
  <si>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</si>
  <si>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</si>
  <si>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</si>
  <si>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</si>
  <si>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</si>
  <si>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</si>
  <si>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</si>
  <si>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</si>
  <si>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</si>
  <si>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</si>
  <si>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</si>
  <si>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</si>
  <si>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</si>
  <si>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</si>
  <si>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</si>
  <si>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</si>
  <si>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</si>
  <si>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</si>
  <si>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</si>
  <si>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</si>
  <si>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</si>
  <si>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</si>
  <si>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</si>
  <si>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</si>
  <si>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</si>
  <si>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</si>
  <si>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</si>
  <si>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</si>
  <si>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</si>
  <si>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</si>
  <si>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</si>
  <si>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</si>
  <si>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</si>
  <si>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</si>
  <si>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</si>
  <si>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</si>
  <si>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</si>
  <si>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</si>
  <si>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</si>
  <si>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</si>
  <si>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</si>
  <si>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</si>
  <si>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</si>
  <si>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</si>
  <si>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</si>
  <si>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</si>
  <si>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</si>
  <si>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</si>
  <si>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</si>
  <si>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</si>
  <si>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</si>
  <si>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</si>
  <si>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</si>
  <si>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</si>
  <si>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</si>
  <si>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</si>
  <si>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</si>
  <si>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</si>
  <si>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</si>
  <si>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</si>
  <si>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</si>
  <si>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</si>
  <si>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</si>
  <si>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</si>
  <si>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</si>
  <si>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</si>
  <si>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</si>
  <si>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</si>
  <si>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</si>
  <si>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</si>
  <si>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</si>
  <si>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</si>
  <si>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</si>
  <si>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</si>
  <si>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</si>
  <si>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</si>
  <si>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</si>
  <si>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</si>
  <si>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</si>
  <si>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</si>
  <si>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</si>
  <si>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</si>
  <si>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</si>
  <si>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</si>
  <si>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</si>
  <si>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</si>
  <si>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</si>
  <si>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</si>
  <si>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</si>
  <si>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</si>
  <si>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</si>
  <si>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</si>
  <si>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</si>
  <si>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</si>
  <si>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</si>
  <si>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</si>
  <si>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</si>
  <si>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</si>
  <si>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</si>
  <si>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</si>
  <si>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</si>
  <si>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</si>
  <si>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</si>
  <si>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</si>
  <si>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</si>
  <si>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</si>
  <si>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</si>
  <si>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</si>
  <si>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</si>
  <si>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</si>
  <si>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</si>
  <si>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</si>
  <si>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</si>
  <si>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</si>
  <si>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</si>
  <si>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</si>
  <si>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</si>
  <si>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</si>
  <si>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</si>
  <si>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</si>
  <si>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</si>
  <si>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</si>
  <si>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</si>
  <si>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</si>
  <si>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</si>
  <si>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</si>
  <si>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</si>
  <si>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</si>
  <si>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</si>
  <si>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</si>
  <si>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</si>
  <si>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</si>
  <si>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</si>
  <si>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</si>
  <si>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</si>
  <si>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</si>
  <si>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</si>
  <si>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</si>
  <si>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</si>
  <si>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</si>
  <si>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</si>
  <si>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其他农林水事务支出(款)</t>
  </si>
  <si>
    <t xml:space="preserve">      化解其他公益性乡村债务支出</t>
  </si>
  <si>
    <t xml:space="preserve">      其他农林水事务支出(项)</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</si>
  <si>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</si>
  <si>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</si>
  <si>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</si>
  <si>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</si>
  <si>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</si>
  <si>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</si>
  <si>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</si>
  <si>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</si>
  <si>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</si>
  <si>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</si>
  <si>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</si>
  <si>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</si>
  <si>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</si>
  <si>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</si>
  <si>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</si>
  <si>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</si>
  <si>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</si>
  <si>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</si>
  <si>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</si>
  <si>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</si>
  <si>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</si>
  <si>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</si>
  <si>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</si>
  <si>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</si>
  <si>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</si>
  <si>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</si>
  <si>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</si>
  <si>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</si>
  <si>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</si>
  <si>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</si>
  <si>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</si>
  <si>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</si>
  <si>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</si>
  <si>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</si>
  <si>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</si>
  <si>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</si>
  <si>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</si>
  <si>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</si>
  <si>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</si>
  <si>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</si>
  <si>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</si>
  <si>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</si>
  <si>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</si>
  <si>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</si>
  <si>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</si>
  <si>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</si>
  <si>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</si>
  <si>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</si>
  <si>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</si>
  <si>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</si>
  <si>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</si>
  <si>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</si>
  <si>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</si>
  <si>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</si>
  <si>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</si>
  <si>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</si>
  <si>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</si>
  <si>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</si>
  <si>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</si>
  <si>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</si>
  <si>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</si>
  <si>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</si>
  <si>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</si>
  <si>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</si>
  <si>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</si>
  <si>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</si>
  <si>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</si>
  <si>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</si>
  <si>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</si>
  <si>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</si>
  <si>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</si>
  <si>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</si>
  <si>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</si>
  <si>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</si>
  <si>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</si>
  <si>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</si>
  <si>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</si>
  <si>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</si>
  <si>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</si>
  <si>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</si>
  <si>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</si>
  <si>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</si>
  <si>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</si>
  <si>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</si>
  <si>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</si>
  <si>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</si>
  <si>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</si>
  <si>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</si>
  <si>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</si>
  <si>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</si>
  <si>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</si>
  <si>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</si>
  <si>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</si>
  <si>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</si>
  <si>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</si>
  <si>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</si>
  <si>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</si>
  <si>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</si>
  <si>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</si>
  <si>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</si>
  <si>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</si>
  <si>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</si>
  <si>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</si>
  <si>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</si>
  <si>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</si>
  <si>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</si>
  <si>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</si>
  <si>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</si>
  <si>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</si>
  <si>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</si>
  <si>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</si>
  <si>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</si>
  <si>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</si>
  <si>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</si>
  <si>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</si>
  <si>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</si>
  <si>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</si>
  <si>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</si>
  <si>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</si>
  <si>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</si>
  <si>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</si>
  <si>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</si>
  <si>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</si>
  <si>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</si>
  <si>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</si>
  <si>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</si>
  <si>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</si>
  <si>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</si>
  <si>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</si>
  <si>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</si>
  <si>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</si>
  <si>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</si>
  <si>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</si>
  <si>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</si>
  <si>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</si>
  <si>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</si>
  <si>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</si>
  <si>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</si>
  <si>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</si>
  <si>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</si>
  <si>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</si>
  <si>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</si>
  <si>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</si>
  <si>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</si>
  <si>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</si>
  <si>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</si>
  <si>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</si>
  <si>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</si>
  <si>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</si>
  <si>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</si>
  <si>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</si>
  <si>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</si>
  <si>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</si>
  <si>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</si>
  <si>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</si>
  <si>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</si>
  <si>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</si>
  <si>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</si>
  <si>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</si>
  <si>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</si>
  <si>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</si>
  <si>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</si>
  <si>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</si>
  <si>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</si>
  <si>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</si>
  <si>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</si>
  <si>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</si>
  <si>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</si>
  <si>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</si>
  <si>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</si>
  <si>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</si>
  <si>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</si>
  <si>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</si>
  <si>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</si>
  <si>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</si>
  <si>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</si>
  <si>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</si>
  <si>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</si>
  <si>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</si>
  <si>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</si>
  <si>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</si>
  <si>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</si>
  <si>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</si>
  <si>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</si>
  <si>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</si>
  <si>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</si>
  <si>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</si>
  <si>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</si>
  <si>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</si>
  <si>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</si>
  <si>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</si>
  <si>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</si>
  <si>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</si>
  <si>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</si>
  <si>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</si>
  <si>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</si>
  <si>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</si>
  <si>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</si>
  <si>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</si>
  <si>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</si>
  <si>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</si>
  <si>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</si>
  <si>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</si>
  <si>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</si>
  <si>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</si>
  <si>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</si>
  <si>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</si>
  <si>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</si>
  <si>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</si>
  <si>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</si>
  <si>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</si>
  <si>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</si>
  <si>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</si>
  <si>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</si>
  <si>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</si>
  <si>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t>
  </si>
  <si>
    <t xml:space="preserve">      其他国土海洋气象等支出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</si>
  <si>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</si>
  <si>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</si>
  <si>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</si>
  <si>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</si>
  <si>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</si>
  <si>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</si>
  <si>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</si>
  <si>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</si>
  <si>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</si>
  <si>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</si>
  <si>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</si>
  <si>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</si>
  <si>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</si>
  <si>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</si>
  <si>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</si>
  <si>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</si>
  <si>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</si>
  <si>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</si>
  <si>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</si>
  <si>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</si>
  <si>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</si>
  <si>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</si>
  <si>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</si>
  <si>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</si>
  <si>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</si>
  <si>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</si>
  <si>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</si>
  <si>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</si>
  <si>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</si>
  <si>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</si>
  <si>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</si>
  <si>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</si>
  <si>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</si>
  <si>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</si>
  <si>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</si>
  <si>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</si>
  <si>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</si>
  <si>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</si>
  <si>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</si>
  <si>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</si>
  <si>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</si>
  <si>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</si>
  <si>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</si>
  <si>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</si>
  <si>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</si>
  <si>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</si>
  <si>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</si>
  <si>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</si>
  <si>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</si>
  <si>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</si>
  <si>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</si>
  <si>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</si>
  <si>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</si>
  <si>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</si>
  <si>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</si>
  <si>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</si>
  <si>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</si>
  <si>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</si>
  <si>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</si>
  <si>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</si>
  <si>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</si>
  <si>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</si>
  <si>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</si>
  <si>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其他支出(类)</t>
  </si>
  <si>
    <t xml:space="preserve">    其他支出(款)</t>
  </si>
  <si>
    <t xml:space="preserve">      其他支出(项)</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</si>
  <si>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</si>
  <si>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</si>
  <si>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</si>
  <si>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</si>
  <si>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</si>
  <si>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</si>
  <si>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</si>
  <si>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</si>
  <si>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</si>
  <si>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</si>
  <si>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</si>
  <si>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</si>
  <si>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地方一般公共预算支出合计</t>
  </si>
  <si>
    <t>援助其他地区支出</t>
  </si>
  <si>
    <t>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</si>
  <si>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</si>
  <si>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</si>
  <si>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</si>
  <si>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</si>
  <si>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上解上级支出</t>
  </si>
  <si>
    <t>安排预算稳定调节基金</t>
  </si>
  <si>
    <t>调出资金</t>
  </si>
  <si>
    <t>结转下年支出</t>
  </si>
  <si>
    <t>支出总计</t>
  </si>
  <si>
    <r>
      <rPr>
        <b/>
        <sz val="14"/>
        <color indexed="8"/>
        <rFont val="宋体"/>
        <family val="0"/>
      </rPr>
      <t>201</t>
    </r>
    <r>
      <rPr>
        <b/>
        <sz val="14"/>
        <color indexed="8"/>
        <rFont val="宋体"/>
        <family val="0"/>
      </rPr>
      <t>8</t>
    </r>
    <r>
      <rPr>
        <b/>
        <sz val="14"/>
        <color indexed="8"/>
        <rFont val="宋体"/>
        <family val="0"/>
      </rPr>
      <t>年攀枝花市一般公共预算基本支出执行表</t>
    </r>
  </si>
  <si>
    <t>单位：万元</t>
  </si>
  <si>
    <t>经济分类科目</t>
  </si>
  <si>
    <t>执行数</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</si>
  <si>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</si>
  <si>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</si>
  <si>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</si>
  <si>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</si>
  <si>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</si>
  <si>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</si>
  <si>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</si>
  <si>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r>
      <rPr>
        <sz val="11"/>
        <color indexed="8"/>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会议费</t>
    </r>
  </si>
  <si>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</si>
  <si>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</si>
  <si>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</si>
  <si>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</si>
  <si>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</si>
  <si>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</si>
  <si>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</si>
  <si>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</si>
  <si>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</si>
  <si>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房屋建筑物构建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</si>
  <si>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</si>
  <si>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</si>
  <si>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</si>
  <si>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</si>
  <si>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</si>
  <si>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</si>
  <si>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</si>
  <si>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</si>
  <si>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</si>
  <si>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商品和服务支出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</si>
  <si>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</si>
  <si>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</si>
  <si>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</si>
  <si>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</si>
  <si>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</si>
  <si>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</si>
  <si>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</si>
  <si>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</si>
  <si>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</si>
  <si>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对企业资本性支出（一）</t>
  </si>
  <si>
    <t xml:space="preserve">        对企业资本性支出（二）</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</si>
  <si>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</si>
  <si>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</si>
  <si>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</si>
  <si>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</si>
  <si>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</si>
  <si>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</si>
  <si>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</si>
  <si>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</si>
  <si>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</si>
  <si>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</si>
  <si>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</si>
  <si>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</si>
  <si>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</si>
  <si>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</si>
  <si>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</si>
  <si>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</si>
  <si>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</si>
  <si>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</si>
  <si>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</si>
  <si>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</si>
  <si>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</si>
  <si>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</si>
  <si>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十四、预备费及预留</t>
  </si>
  <si>
    <t xml:space="preserve">        预备费</t>
  </si>
  <si>
    <t xml:space="preserve">        预留</t>
  </si>
  <si>
    <t>十五、其他支出</t>
  </si>
  <si>
    <t xml:space="preserve">        赠与</t>
  </si>
  <si>
    <t xml:space="preserve">        国家赔偿费用支出</t>
  </si>
  <si>
    <t xml:space="preserve">        对民间非盈利组织和群众性自治组织补贴</t>
  </si>
  <si>
    <t xml:space="preserve">        其他支出</t>
  </si>
  <si>
    <t>合计</t>
  </si>
  <si>
    <r>
      <rPr>
        <b/>
        <sz val="18"/>
        <color indexed="8"/>
        <rFont val="宋体"/>
        <family val="0"/>
      </rPr>
      <t>201</t>
    </r>
    <r>
      <rPr>
        <b/>
        <sz val="18"/>
        <color indexed="8"/>
        <rFont val="宋体"/>
        <family val="0"/>
      </rPr>
      <t>8</t>
    </r>
    <r>
      <rPr>
        <b/>
        <sz val="18"/>
        <color indexed="8"/>
        <rFont val="宋体"/>
        <family val="0"/>
      </rPr>
      <t>年度攀枝花市一般公共预算收支平衡表</t>
    </r>
  </si>
  <si>
    <t>单位：万元</t>
  </si>
  <si>
    <t>预算科目</t>
  </si>
  <si>
    <t>执行数</t>
  </si>
  <si>
    <t>一般公共预算收入</t>
  </si>
  <si>
    <t>一般公共预算支出</t>
  </si>
  <si>
    <t>上级补助收入</t>
  </si>
  <si>
    <t>补助下级支出</t>
  </si>
  <si>
    <t xml:space="preserve">  返还性收入</t>
  </si>
  <si>
    <t xml:space="preserve">  返还性支出</t>
  </si>
  <si>
    <t xml:space="preserve">  一般性转移支付收入</t>
  </si>
  <si>
    <t xml:space="preserve">  一般性转移支付支出</t>
  </si>
  <si>
    <t xml:space="preserve">  专项转移支付收入</t>
  </si>
  <si>
    <t xml:space="preserve">  专项转移支付支出</t>
  </si>
  <si>
    <t>下级上解收入</t>
  </si>
  <si>
    <t>上解上级支出</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</si>
  <si>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</si>
  <si>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</si>
  <si>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</si>
  <si>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</si>
  <si>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</si>
  <si>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</si>
  <si>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</si>
  <si>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</si>
  <si>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上年结余</t>
  </si>
  <si>
    <t xml:space="preserve">调入资金   </t>
  </si>
  <si>
    <t>调出资金</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</si>
  <si>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</si>
  <si>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</si>
  <si>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</si>
  <si>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</si>
  <si>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</si>
  <si>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</si>
  <si>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</si>
  <si>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</si>
  <si>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</si>
  <si>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</si>
  <si>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</si>
  <si>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</si>
  <si>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</si>
  <si>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</si>
  <si>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</si>
  <si>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</si>
  <si>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</si>
  <si>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</si>
  <si>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</si>
  <si>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</si>
  <si>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</si>
  <si>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</si>
  <si>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</si>
  <si>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</si>
  <si>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</si>
  <si>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</si>
  <si>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</si>
  <si>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</si>
  <si>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</si>
  <si>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</si>
  <si>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</si>
  <si>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安排预算稳定调节基金</t>
  </si>
  <si>
    <t>接受其他地区援助收入</t>
  </si>
  <si>
    <t>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</si>
  <si>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</si>
  <si>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</si>
  <si>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</si>
  <si>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</si>
  <si>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</si>
  <si>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</si>
  <si>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</si>
  <si>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</si>
  <si>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</si>
  <si>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</si>
  <si>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</si>
  <si>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</si>
  <si>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 xml:space="preserve">  其中:结转下年的支出</t>
  </si>
  <si>
    <t xml:space="preserve">      净结余</t>
  </si>
  <si>
    <t>收  入  总  计</t>
  </si>
  <si>
    <t>支  出  总  计</t>
  </si>
  <si>
    <r>
      <rPr>
        <b/>
        <sz val="14"/>
        <color indexed="8"/>
        <rFont val="宋体"/>
        <family val="0"/>
      </rPr>
      <t>2018</t>
    </r>
    <r>
      <rPr>
        <b/>
        <sz val="14"/>
        <color indexed="8"/>
        <rFont val="宋体"/>
        <family val="0"/>
      </rPr>
      <t>年攀枝花市本级一般公共预算收入执行情况表</t>
    </r>
  </si>
  <si>
    <t>单位：万元</t>
  </si>
  <si>
    <t>年初预算数</t>
  </si>
  <si>
    <t>变动预算数</t>
  </si>
  <si>
    <t>实际执行数</t>
  </si>
  <si>
    <t>累计占预算%</t>
  </si>
  <si>
    <t>增减%</t>
  </si>
  <si>
    <t>一、税收收入</t>
  </si>
  <si>
    <r>
      <rPr>
        <sz val="10"/>
        <color indexed="8"/>
        <rFont val="宋体"/>
        <family val="0"/>
      </rPr>
      <t xml:space="preserve">  </t>
    </r>
    <r>
      <rPr>
        <sz val="10"/>
        <color indexed="8"/>
        <rFont val="宋体"/>
        <family val="0"/>
      </rPr>
      <t xml:space="preserve"> </t>
    </r>
    <r>
      <rPr>
        <sz val="10"/>
        <color indexed="8"/>
        <rFont val="宋体"/>
        <family val="0"/>
      </rPr>
      <t xml:space="preserve"> </t>
    </r>
    <r>
      <rPr>
        <sz val="10"/>
        <color indexed="8"/>
        <rFont val="宋体"/>
        <family val="0"/>
      </rPr>
      <t>环境保护税</t>
    </r>
  </si>
  <si>
    <t>二、非税收入</t>
  </si>
  <si>
    <t xml:space="preserve">    政府住房基金收入</t>
  </si>
  <si>
    <t>地方一般公共预算收入合计</t>
  </si>
  <si>
    <t xml:space="preserve">  返还性收入</t>
  </si>
  <si>
    <t xml:space="preserve">  一般性转移支付补助收入</t>
  </si>
  <si>
    <t xml:space="preserve">  专项转移支付收入</t>
  </si>
  <si>
    <t>下级上解收入</t>
  </si>
  <si>
    <t>上年结余收入</t>
  </si>
  <si>
    <t>调入资金</t>
  </si>
  <si>
    <t>2018年攀枝花市本级一般公共预算支出执行情况表</t>
  </si>
  <si>
    <t>援助其他地区支出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</si>
  <si>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</si>
  <si>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</si>
  <si>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</si>
  <si>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</si>
  <si>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地方政府一般债券转贷支出</t>
  </si>
  <si>
    <t xml:space="preserve">   一般新增地方政府债券转贷支出</t>
  </si>
  <si>
    <t xml:space="preserve">   一般置换债券转贷支出</t>
  </si>
  <si>
    <t>转移性支出</t>
  </si>
  <si>
    <t xml:space="preserve">  返还性支出</t>
  </si>
  <si>
    <t xml:space="preserve">    增值税税收返还支出</t>
  </si>
  <si>
    <t xml:space="preserve">    消费税税收返还支出</t>
  </si>
  <si>
    <t xml:space="preserve">    所得税基数返还支出</t>
  </si>
  <si>
    <t xml:space="preserve">    成品油价格和税收返还支出</t>
  </si>
  <si>
    <t xml:space="preserve">    印花税、契税返还支出</t>
  </si>
  <si>
    <t xml:space="preserve">    其他税收返还支出</t>
  </si>
  <si>
    <t xml:space="preserve">  一般性转移支付补助支出</t>
  </si>
  <si>
    <t xml:space="preserve">    均衡性转移支付补助支出</t>
  </si>
  <si>
    <t xml:space="preserve">    固定数额补助支出</t>
  </si>
  <si>
    <t xml:space="preserve">    其他各项一般性转移支付及结算补助支出</t>
  </si>
  <si>
    <t xml:space="preserve">  专项转移支付</t>
  </si>
  <si>
    <t>上解上级支出</t>
  </si>
  <si>
    <t>安排预算稳定调节基金</t>
  </si>
  <si>
    <t>调出资金</t>
  </si>
  <si>
    <t>结转下年支出</t>
  </si>
  <si>
    <t>支出总计</t>
  </si>
  <si>
    <r>
      <rPr>
        <b/>
        <sz val="14"/>
        <color indexed="8"/>
        <rFont val="宋体"/>
        <family val="0"/>
      </rPr>
      <t>2018</t>
    </r>
    <r>
      <rPr>
        <b/>
        <sz val="14"/>
        <color indexed="8"/>
        <rFont val="宋体"/>
        <family val="0"/>
      </rPr>
      <t>年攀枝花市本级一般公共预算基本支出执行表</t>
    </r>
  </si>
  <si>
    <r>
      <rPr>
        <sz val="11"/>
        <color indexed="8"/>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会议费</t>
    </r>
  </si>
  <si>
    <t xml:space="preserve">        商品和福利支出</t>
  </si>
  <si>
    <t>合计</t>
  </si>
  <si>
    <r>
      <rPr>
        <b/>
        <sz val="18"/>
        <color indexed="8"/>
        <rFont val="宋体"/>
        <family val="0"/>
      </rPr>
      <t>201</t>
    </r>
    <r>
      <rPr>
        <b/>
        <sz val="18"/>
        <color indexed="8"/>
        <rFont val="宋体"/>
        <family val="0"/>
      </rPr>
      <t>8</t>
    </r>
    <r>
      <rPr>
        <b/>
        <sz val="18"/>
        <color indexed="8"/>
        <rFont val="宋体"/>
        <family val="0"/>
      </rPr>
      <t>年度攀枝花市本级一般公共预算收支平衡表</t>
    </r>
  </si>
  <si>
    <t>待偿债置换一般债券上年结余</t>
  </si>
  <si>
    <t xml:space="preserve">    其中:结转下年的支出</t>
  </si>
  <si>
    <t xml:space="preserve">        净结余</t>
  </si>
  <si>
    <t>2018年省对攀枝花税返和转移支付补助执行表</t>
  </si>
  <si>
    <t>预算科目</t>
  </si>
  <si>
    <t>执行数</t>
  </si>
  <si>
    <t>上级补助收入</t>
  </si>
  <si>
    <t xml:space="preserve">  一般性转移支付收入</t>
  </si>
  <si>
    <t xml:space="preserve">    体制补助收入</t>
  </si>
  <si>
    <t xml:space="preserve">    均衡性转移支付收入</t>
  </si>
  <si>
    <t xml:space="preserve">    贫困地区转移支出收入</t>
  </si>
  <si>
    <t xml:space="preserve">    县级基本财力保障机制奖补资金收入</t>
  </si>
  <si>
    <t xml:space="preserve">    结算补助收入</t>
  </si>
  <si>
    <t xml:space="preserve">    化解债务补助收入</t>
  </si>
  <si>
    <t xml:space="preserve">    资源枯竭型城市转移支付补助收入</t>
  </si>
  <si>
    <t xml:space="preserve">    企业事业单位划转补助收入</t>
  </si>
  <si>
    <t xml:space="preserve">    成品油价格和税费改革转移支付补助收入</t>
  </si>
  <si>
    <t xml:space="preserve">    基层公检法司转移支付收入</t>
  </si>
  <si>
    <t xml:space="preserve">    义务教育等转移支付收入</t>
  </si>
  <si>
    <t xml:space="preserve">    城乡居民基本养老保险补助收入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</si>
  <si>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</si>
  <si>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</si>
  <si>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</si>
  <si>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</si>
  <si>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</si>
  <si>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</si>
  <si>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</si>
  <si>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</si>
  <si>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</si>
  <si>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</si>
  <si>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</si>
  <si>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</si>
  <si>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</si>
  <si>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</si>
  <si>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</si>
  <si>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</si>
  <si>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</si>
  <si>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</si>
  <si>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</si>
  <si>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</si>
  <si>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</si>
  <si>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</si>
  <si>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</si>
  <si>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</si>
  <si>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</si>
  <si>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</si>
  <si>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</si>
  <si>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2018年市对区税返和转移支付补助执行表</t>
  </si>
  <si>
    <t>单位：万元</t>
  </si>
  <si>
    <t xml:space="preserve">  返还性支出</t>
  </si>
  <si>
    <t xml:space="preserve">    增值税税收返还支出</t>
  </si>
  <si>
    <t xml:space="preserve">    消费税税收返还支出</t>
  </si>
  <si>
    <t xml:space="preserve">    所得税基数返还支出</t>
  </si>
  <si>
    <t xml:space="preserve">    成品油价格和税收返还支出</t>
  </si>
  <si>
    <t xml:space="preserve">    印花税、契税返还支出</t>
  </si>
  <si>
    <t xml:space="preserve">    增值税“五五分享”税收返还</t>
  </si>
  <si>
    <t xml:space="preserve">    其他税收返还支出</t>
  </si>
  <si>
    <t xml:space="preserve">  一般性转移支付支出</t>
  </si>
  <si>
    <t xml:space="preserve">    体制补助支出</t>
  </si>
  <si>
    <t xml:space="preserve">    均衡性转移支付支出</t>
  </si>
  <si>
    <t xml:space="preserve">    贫困地区转移支出支出</t>
  </si>
  <si>
    <t xml:space="preserve">    县级基本财力保障机制奖补资金支出</t>
  </si>
  <si>
    <t xml:space="preserve">    结算补助支出</t>
  </si>
  <si>
    <t xml:space="preserve">    化解债务补助支出</t>
  </si>
  <si>
    <t xml:space="preserve">    资源枯竭型城市转移支付补助支出</t>
  </si>
  <si>
    <t xml:space="preserve">    企业事业单位划转补助支出</t>
  </si>
  <si>
    <t xml:space="preserve">    成品油价格和税费改革转移支付补助支出</t>
  </si>
  <si>
    <t xml:space="preserve">    基层公检法司转移支付支出</t>
  </si>
  <si>
    <t xml:space="preserve">    义务教育等转移支付支出</t>
  </si>
  <si>
    <t xml:space="preserve">    城乡居民基本养老保险补助支出</t>
  </si>
  <si>
    <t xml:space="preserve">    城乡居民医疗保险转移支付支出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</si>
  <si>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</si>
  <si>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</si>
  <si>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</si>
  <si>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</si>
  <si>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其他一般性转移支付支出</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</si>
  <si>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</si>
  <si>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</si>
  <si>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</si>
  <si>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</si>
  <si>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</si>
  <si>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</si>
  <si>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</si>
  <si>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</si>
  <si>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</si>
  <si>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</si>
  <si>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</si>
  <si>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</si>
  <si>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</si>
  <si>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</si>
  <si>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</si>
  <si>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</si>
  <si>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</si>
  <si>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</si>
  <si>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</si>
  <si>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</si>
  <si>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其他支出</t>
  </si>
  <si>
    <r>
      <rPr>
        <b/>
        <sz val="14"/>
        <color indexed="8"/>
        <rFont val="宋体"/>
        <family val="0"/>
      </rPr>
      <t>201</t>
    </r>
    <r>
      <rPr>
        <b/>
        <sz val="14"/>
        <color indexed="8"/>
        <rFont val="宋体"/>
        <family val="0"/>
      </rPr>
      <t>9</t>
    </r>
    <r>
      <rPr>
        <b/>
        <sz val="14"/>
        <color indexed="8"/>
        <rFont val="宋体"/>
        <family val="0"/>
      </rPr>
      <t>年攀枝花市一般公共预算收入（草案）表</t>
    </r>
  </si>
  <si>
    <t>单位：万元</t>
  </si>
  <si>
    <t>项目</t>
  </si>
  <si>
    <t>上年完成数</t>
  </si>
  <si>
    <t>预算数</t>
  </si>
  <si>
    <t xml:space="preserve">    环境保护税</t>
  </si>
  <si>
    <t>公共财政收入合计</t>
  </si>
  <si>
    <t xml:space="preserve">  上级补助收入</t>
  </si>
  <si>
    <t xml:space="preserve">     返还性收入</t>
  </si>
  <si>
    <r>
      <rPr>
        <sz val="10"/>
        <color indexed="8"/>
        <rFont val="宋体"/>
        <family val="0"/>
      </rPr>
      <t xml:space="preserve"> </t>
    </r>
    <r>
      <rPr>
        <sz val="10"/>
        <color indexed="8"/>
        <rFont val="宋体"/>
        <family val="0"/>
      </rPr>
      <t xml:space="preserve">     </t>
    </r>
    <r>
      <rPr>
        <sz val="10"/>
        <color indexed="8"/>
        <rFont val="宋体"/>
        <family val="0"/>
      </rPr>
      <t>增值税税收返还收入</t>
    </r>
  </si>
  <si>
    <t xml:space="preserve">      消费税税收返还收入</t>
  </si>
  <si>
    <t xml:space="preserve">      所得税基数返还收入</t>
  </si>
  <si>
    <t xml:space="preserve">      成品油价格和税收返还收入</t>
  </si>
  <si>
    <t xml:space="preserve">      其他税收返还收入</t>
  </si>
  <si>
    <t xml:space="preserve">      增值税“五五分享”税收返还收入</t>
  </si>
  <si>
    <t xml:space="preserve">    一般性转移支付补助收入</t>
  </si>
  <si>
    <t xml:space="preserve">       均衡性转移支付补助收入</t>
  </si>
  <si>
    <t xml:space="preserve">       固定数额补助收入</t>
  </si>
  <si>
    <t xml:space="preserve">       其他各项一般性转移支付及结算补助收入</t>
  </si>
  <si>
    <t xml:space="preserve">  从政府性基金调入</t>
  </si>
  <si>
    <t xml:space="preserve">  从国有资本经营调入</t>
  </si>
  <si>
    <t xml:space="preserve">  从其他资金调入</t>
  </si>
  <si>
    <t>动用预算稳定调节基金</t>
  </si>
  <si>
    <t>收入合计</t>
  </si>
  <si>
    <t>省预通知专项转移支付收入</t>
  </si>
  <si>
    <r>
      <rPr>
        <b/>
        <sz val="14"/>
        <color indexed="8"/>
        <rFont val="宋体"/>
        <family val="0"/>
      </rPr>
      <t>201</t>
    </r>
    <r>
      <rPr>
        <b/>
        <sz val="14"/>
        <color indexed="8"/>
        <rFont val="宋体"/>
        <family val="0"/>
      </rPr>
      <t>9</t>
    </r>
    <r>
      <rPr>
        <b/>
        <sz val="14"/>
        <color indexed="8"/>
        <rFont val="宋体"/>
        <family val="0"/>
      </rPr>
      <t>年攀枝花市一般公共预算支出（草案</t>
    </r>
    <r>
      <rPr>
        <b/>
        <sz val="14"/>
        <color indexed="8"/>
        <rFont val="宋体"/>
        <family val="0"/>
      </rPr>
      <t>)</t>
    </r>
    <r>
      <rPr>
        <b/>
        <sz val="14"/>
        <color indexed="8"/>
        <rFont val="宋体"/>
        <family val="0"/>
      </rPr>
      <t>表</t>
    </r>
  </si>
  <si>
    <t>单位:万元</t>
  </si>
  <si>
    <t>预算科目</t>
  </si>
  <si>
    <t>金额</t>
  </si>
  <si>
    <t>其中：省财政预通知专项补助资金</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</si>
  <si>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</si>
  <si>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</si>
  <si>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</si>
  <si>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</si>
  <si>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</si>
  <si>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</si>
  <si>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</si>
  <si>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</si>
  <si>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</si>
  <si>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</si>
  <si>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</si>
  <si>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</si>
  <si>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</si>
  <si>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</si>
  <si>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</si>
  <si>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</si>
  <si>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</si>
  <si>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</si>
  <si>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</si>
  <si>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</si>
  <si>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</si>
  <si>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</si>
  <si>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</si>
  <si>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</si>
  <si>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</si>
  <si>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</si>
  <si>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</si>
  <si>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</si>
  <si>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</si>
  <si>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</si>
  <si>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</si>
  <si>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</si>
  <si>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</si>
  <si>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</si>
  <si>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</si>
  <si>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</si>
  <si>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</si>
  <si>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</si>
  <si>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</si>
  <si>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</si>
  <si>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</si>
  <si>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</si>
  <si>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</si>
  <si>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</si>
  <si>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</si>
  <si>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</si>
  <si>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</si>
  <si>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</si>
  <si>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</si>
  <si>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</si>
  <si>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</si>
  <si>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</si>
  <si>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</si>
  <si>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</si>
  <si>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</si>
  <si>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</si>
  <si>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</si>
  <si>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</si>
  <si>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</si>
  <si>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</si>
  <si>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</si>
  <si>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</si>
  <si>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</si>
  <si>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</si>
  <si>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</si>
  <si>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</si>
  <si>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</si>
  <si>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</si>
  <si>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</si>
  <si>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</si>
  <si>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</si>
  <si>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</si>
  <si>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</si>
  <si>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</si>
  <si>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</si>
  <si>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</si>
  <si>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</si>
  <si>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</si>
  <si>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</si>
  <si>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</si>
  <si>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</si>
  <si>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</si>
  <si>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</si>
  <si>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</si>
  <si>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</si>
  <si>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</si>
  <si>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</si>
  <si>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</si>
  <si>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</si>
  <si>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</si>
  <si>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</si>
  <si>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</si>
  <si>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</si>
  <si>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</si>
  <si>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</si>
  <si>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</si>
  <si>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</si>
  <si>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</si>
  <si>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</si>
  <si>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</si>
  <si>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</si>
  <si>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</si>
  <si>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</si>
  <si>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</si>
  <si>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</si>
  <si>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</si>
  <si>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</si>
  <si>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</si>
  <si>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</si>
  <si>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</si>
  <si>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</si>
  <si>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</si>
  <si>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</si>
  <si>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</si>
  <si>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</si>
  <si>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</si>
  <si>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</si>
  <si>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</si>
  <si>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</si>
  <si>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</si>
  <si>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</si>
  <si>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</si>
  <si>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</si>
  <si>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</si>
  <si>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</si>
  <si>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</si>
  <si>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</si>
  <si>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</si>
  <si>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</si>
  <si>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</si>
  <si>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</si>
  <si>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</si>
  <si>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</si>
  <si>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</si>
  <si>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</si>
  <si>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</si>
  <si>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</si>
  <si>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</si>
  <si>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</si>
  <si>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</si>
  <si>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</si>
  <si>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</si>
  <si>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</si>
  <si>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</si>
  <si>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</si>
  <si>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</si>
  <si>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</si>
  <si>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</si>
  <si>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</si>
  <si>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</si>
  <si>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</si>
  <si>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</si>
  <si>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</si>
  <si>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</si>
  <si>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</si>
  <si>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</si>
  <si>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</si>
  <si>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</si>
  <si>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</si>
  <si>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</si>
  <si>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</si>
  <si>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</si>
  <si>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</si>
  <si>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</si>
  <si>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</si>
  <si>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</si>
  <si>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</si>
  <si>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</si>
  <si>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</si>
  <si>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</si>
  <si>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</si>
  <si>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</si>
  <si>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</si>
  <si>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</si>
  <si>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</si>
  <si>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</si>
  <si>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</si>
  <si>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</si>
  <si>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</si>
  <si>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</si>
  <si>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</si>
  <si>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</si>
  <si>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</si>
  <si>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</si>
  <si>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</si>
  <si>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</si>
  <si>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</si>
  <si>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</si>
  <si>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</si>
  <si>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</si>
  <si>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</si>
  <si>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</si>
  <si>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</si>
  <si>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</si>
  <si>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</si>
  <si>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</si>
  <si>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</si>
  <si>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</si>
  <si>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</si>
  <si>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</si>
  <si>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</si>
  <si>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</si>
  <si>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</si>
  <si>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</si>
  <si>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</si>
  <si>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</si>
  <si>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</si>
  <si>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</si>
  <si>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</si>
  <si>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</si>
  <si>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</si>
  <si>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</si>
  <si>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</si>
  <si>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</si>
  <si>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</si>
  <si>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</si>
  <si>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</si>
  <si>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</si>
  <si>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</si>
  <si>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</si>
  <si>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</si>
  <si>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</si>
  <si>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</si>
  <si>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</si>
  <si>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</si>
  <si>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</si>
  <si>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</si>
  <si>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</si>
  <si>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</si>
  <si>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</si>
  <si>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</si>
  <si>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</si>
  <si>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</si>
  <si>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</si>
  <si>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</si>
  <si>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</si>
  <si>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</si>
  <si>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</si>
  <si>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</si>
  <si>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</si>
  <si>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</si>
  <si>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</si>
  <si>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</si>
  <si>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</si>
  <si>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</si>
  <si>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</si>
  <si>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</si>
  <si>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</si>
  <si>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</si>
  <si>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</si>
  <si>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</si>
  <si>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</si>
  <si>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</si>
  <si>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</si>
  <si>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</si>
  <si>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</si>
  <si>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</si>
  <si>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</si>
  <si>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</si>
  <si>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</si>
  <si>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</si>
  <si>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</si>
  <si>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</si>
  <si>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</si>
  <si>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</si>
  <si>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</si>
  <si>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</si>
  <si>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</si>
  <si>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</si>
  <si>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</si>
  <si>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</si>
  <si>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</si>
  <si>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</si>
  <si>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</si>
  <si>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</si>
  <si>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</si>
  <si>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</si>
  <si>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</si>
  <si>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</si>
  <si>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</si>
  <si>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</si>
  <si>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</si>
  <si>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</si>
  <si>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</si>
  <si>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</si>
  <si>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</si>
  <si>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</si>
  <si>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</si>
  <si>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</si>
  <si>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</si>
  <si>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</si>
  <si>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</si>
  <si>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</si>
  <si>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</si>
  <si>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</si>
  <si>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</si>
  <si>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</si>
  <si>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</si>
  <si>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</si>
  <si>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</si>
  <si>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</si>
  <si>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</si>
  <si>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</si>
  <si>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</si>
  <si>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</si>
  <si>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</si>
  <si>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</si>
  <si>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</si>
  <si>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</si>
  <si>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</si>
  <si>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</si>
  <si>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</si>
  <si>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</si>
  <si>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</si>
  <si>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</si>
  <si>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</si>
  <si>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</si>
  <si>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</si>
  <si>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</si>
  <si>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</si>
  <si>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</si>
  <si>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</si>
  <si>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</si>
  <si>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</si>
  <si>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</si>
  <si>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</si>
  <si>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</si>
  <si>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</si>
  <si>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</si>
  <si>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</si>
  <si>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</si>
  <si>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</si>
  <si>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</si>
  <si>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</si>
  <si>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</si>
  <si>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</si>
  <si>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</si>
  <si>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</si>
  <si>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</si>
  <si>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</si>
  <si>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</si>
  <si>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</si>
  <si>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</si>
  <si>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</si>
  <si>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</si>
  <si>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</si>
  <si>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</si>
  <si>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</si>
  <si>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</si>
  <si>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</si>
  <si>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</si>
  <si>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</si>
  <si>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</si>
  <si>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</si>
  <si>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</si>
  <si>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</si>
  <si>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</si>
  <si>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</si>
  <si>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</si>
  <si>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</si>
  <si>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</si>
  <si>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</si>
  <si>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</si>
  <si>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</si>
  <si>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</si>
  <si>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</si>
  <si>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</si>
  <si>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</si>
  <si>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</si>
  <si>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</si>
  <si>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</si>
  <si>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</si>
  <si>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</si>
  <si>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</si>
  <si>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</si>
  <si>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</si>
  <si>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</si>
  <si>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</si>
  <si>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</si>
  <si>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</si>
  <si>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</si>
  <si>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</si>
  <si>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</si>
  <si>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</si>
  <si>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</si>
  <si>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</si>
  <si>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</si>
  <si>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</si>
  <si>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</si>
  <si>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</si>
  <si>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</si>
  <si>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</si>
  <si>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</si>
  <si>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</si>
  <si>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</si>
  <si>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</si>
  <si>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</si>
  <si>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</si>
  <si>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</si>
  <si>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</si>
  <si>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</si>
  <si>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用其他财政资金补充基金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</si>
  <si>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</si>
  <si>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</si>
  <si>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</si>
  <si>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</si>
  <si>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</si>
  <si>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</si>
  <si>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</si>
  <si>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</si>
  <si>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</si>
  <si>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</si>
  <si>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</si>
  <si>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</si>
  <si>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</si>
  <si>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</si>
  <si>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</si>
  <si>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</si>
  <si>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</si>
  <si>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</si>
  <si>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</si>
  <si>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</si>
  <si>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</si>
  <si>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</si>
  <si>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</si>
  <si>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</si>
  <si>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</si>
  <si>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</si>
  <si>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</si>
  <si>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</si>
  <si>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</si>
  <si>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</si>
  <si>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</si>
  <si>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</si>
  <si>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</si>
  <si>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</si>
  <si>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</si>
  <si>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</si>
  <si>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</si>
  <si>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</si>
  <si>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</si>
  <si>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</si>
  <si>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</si>
  <si>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</si>
  <si>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</si>
  <si>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</si>
  <si>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</si>
  <si>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</si>
  <si>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</si>
  <si>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</si>
  <si>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</si>
  <si>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</si>
  <si>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</si>
  <si>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</si>
  <si>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</si>
  <si>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</si>
  <si>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</si>
  <si>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</si>
  <si>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</si>
  <si>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</si>
  <si>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</si>
  <si>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</si>
  <si>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</si>
  <si>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</si>
  <si>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</si>
  <si>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</si>
  <si>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</si>
  <si>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</si>
  <si>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</si>
  <si>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</si>
  <si>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</si>
  <si>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</si>
  <si>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</si>
  <si>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</si>
  <si>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</si>
  <si>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</si>
  <si>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</si>
  <si>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</si>
  <si>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</si>
  <si>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</si>
  <si>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</si>
  <si>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</si>
  <si>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</si>
  <si>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</si>
  <si>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</si>
  <si>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</si>
  <si>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</si>
  <si>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</si>
  <si>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</si>
  <si>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</si>
  <si>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</si>
  <si>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</si>
  <si>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</si>
  <si>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</si>
  <si>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</si>
  <si>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</si>
  <si>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</si>
  <si>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</si>
  <si>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</si>
  <si>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</si>
  <si>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</si>
  <si>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</si>
  <si>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</si>
  <si>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</si>
  <si>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</si>
  <si>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</si>
  <si>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</si>
  <si>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</si>
  <si>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</si>
  <si>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</si>
  <si>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</si>
  <si>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</si>
  <si>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</si>
  <si>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</si>
  <si>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</si>
  <si>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</si>
  <si>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</si>
  <si>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</si>
  <si>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</si>
  <si>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</si>
  <si>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</si>
  <si>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</si>
  <si>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</si>
  <si>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</si>
  <si>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</si>
  <si>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</si>
  <si>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</si>
  <si>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</si>
  <si>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</si>
  <si>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</si>
  <si>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</si>
  <si>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</si>
  <si>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</si>
  <si>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</si>
  <si>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</si>
  <si>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</si>
  <si>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</si>
  <si>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</si>
  <si>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</si>
  <si>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</si>
  <si>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</si>
  <si>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</si>
  <si>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</si>
  <si>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</si>
  <si>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</si>
  <si>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</si>
  <si>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</si>
  <si>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</si>
  <si>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</si>
  <si>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</si>
  <si>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</si>
  <si>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</si>
  <si>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</si>
  <si>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</si>
  <si>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</si>
  <si>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</si>
  <si>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</si>
  <si>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</si>
  <si>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</si>
  <si>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</si>
  <si>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</si>
  <si>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</si>
  <si>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</si>
  <si>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</si>
  <si>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</si>
  <si>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</si>
  <si>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</si>
  <si>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</si>
  <si>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</si>
  <si>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</si>
  <si>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</si>
  <si>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</si>
  <si>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</si>
  <si>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</si>
  <si>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</si>
  <si>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</si>
  <si>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</si>
  <si>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</si>
  <si>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</si>
  <si>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</si>
  <si>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</si>
  <si>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</si>
  <si>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</si>
  <si>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</si>
  <si>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</si>
  <si>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</si>
  <si>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</si>
  <si>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</si>
  <si>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</si>
  <si>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</si>
  <si>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</si>
  <si>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</si>
  <si>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</si>
  <si>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</si>
  <si>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</si>
  <si>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</si>
  <si>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</si>
  <si>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</si>
  <si>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</si>
  <si>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</si>
  <si>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</si>
  <si>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</si>
  <si>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</si>
  <si>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</si>
  <si>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</si>
  <si>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</si>
  <si>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</si>
  <si>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</si>
  <si>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</si>
  <si>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</si>
  <si>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</si>
  <si>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</si>
  <si>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</si>
  <si>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</si>
  <si>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</si>
  <si>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</si>
  <si>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</si>
  <si>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</si>
  <si>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</si>
  <si>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</si>
  <si>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</si>
  <si>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</si>
  <si>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</si>
  <si>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</si>
  <si>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</si>
  <si>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</si>
  <si>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</si>
  <si>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</si>
  <si>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</si>
  <si>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</si>
  <si>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</si>
  <si>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</si>
  <si>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</si>
  <si>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</si>
  <si>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</si>
  <si>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</si>
  <si>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</si>
  <si>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</si>
  <si>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</si>
  <si>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</si>
  <si>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</si>
  <si>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</si>
  <si>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</si>
  <si>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</si>
  <si>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</si>
  <si>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</si>
  <si>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</si>
  <si>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</si>
  <si>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</si>
  <si>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</si>
  <si>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</si>
  <si>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</si>
  <si>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</si>
  <si>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</si>
  <si>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</si>
  <si>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</si>
  <si>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</si>
  <si>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</si>
  <si>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</si>
  <si>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</si>
  <si>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</si>
  <si>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</si>
  <si>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</si>
  <si>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</si>
  <si>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</si>
  <si>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</si>
  <si>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</si>
  <si>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</si>
  <si>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</si>
  <si>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</si>
  <si>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</si>
  <si>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</si>
  <si>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</si>
  <si>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</si>
  <si>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</si>
  <si>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</si>
  <si>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</si>
  <si>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</si>
  <si>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</si>
  <si>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</si>
  <si>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</si>
  <si>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</si>
  <si>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</si>
  <si>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</si>
  <si>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</si>
  <si>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</si>
  <si>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</si>
  <si>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</si>
  <si>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</si>
  <si>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</si>
  <si>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</si>
  <si>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</si>
  <si>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</si>
  <si>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</si>
  <si>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</si>
  <si>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</si>
  <si>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</si>
  <si>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</si>
  <si>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</si>
  <si>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</si>
  <si>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</si>
  <si>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</si>
  <si>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</si>
  <si>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</si>
  <si>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</si>
  <si>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</si>
  <si>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</si>
  <si>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</si>
  <si>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</si>
  <si>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</si>
  <si>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</si>
  <si>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</si>
  <si>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</si>
  <si>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</si>
  <si>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</si>
  <si>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</si>
  <si>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</si>
  <si>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</si>
  <si>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</si>
  <si>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</si>
  <si>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</si>
  <si>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</si>
  <si>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</si>
  <si>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</si>
  <si>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</si>
  <si>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</si>
  <si>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</si>
  <si>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</si>
  <si>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</si>
  <si>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</si>
  <si>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</si>
  <si>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</si>
  <si>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</si>
  <si>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</si>
  <si>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</si>
  <si>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</si>
  <si>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</si>
  <si>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</si>
  <si>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</si>
  <si>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</si>
  <si>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</si>
  <si>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</si>
  <si>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</si>
  <si>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</si>
  <si>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</si>
  <si>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</si>
  <si>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</si>
  <si>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</si>
  <si>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</si>
  <si>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</si>
  <si>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</si>
  <si>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</si>
  <si>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</si>
  <si>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</si>
  <si>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</si>
  <si>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</si>
  <si>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</si>
  <si>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</si>
  <si>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</si>
  <si>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</si>
  <si>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</si>
  <si>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</si>
  <si>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</si>
  <si>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</si>
  <si>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</si>
  <si>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</si>
  <si>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</si>
  <si>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</si>
  <si>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</si>
  <si>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</si>
  <si>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</si>
  <si>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</si>
  <si>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</si>
  <si>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</si>
  <si>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</si>
  <si>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</si>
  <si>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</si>
  <si>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</si>
  <si>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</si>
  <si>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</si>
  <si>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</si>
  <si>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</si>
  <si>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</si>
  <si>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</si>
  <si>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</si>
  <si>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</si>
  <si>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</si>
  <si>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</si>
  <si>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</si>
  <si>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</si>
  <si>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</si>
  <si>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</si>
  <si>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</si>
  <si>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</si>
  <si>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</si>
  <si>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</si>
  <si>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</si>
  <si>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</si>
  <si>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</si>
  <si>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</si>
  <si>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</si>
  <si>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</si>
  <si>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</si>
  <si>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</si>
  <si>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</si>
  <si>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</si>
  <si>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</si>
  <si>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</si>
  <si>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</si>
  <si>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</si>
  <si>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</si>
  <si>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</si>
  <si>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</si>
  <si>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</si>
  <si>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</si>
  <si>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</si>
  <si>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</si>
  <si>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</si>
  <si>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</si>
  <si>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</si>
  <si>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</si>
  <si>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</si>
  <si>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</si>
  <si>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</si>
  <si>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</si>
  <si>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</si>
  <si>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</si>
  <si>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</si>
  <si>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</si>
  <si>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</si>
  <si>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</si>
  <si>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</si>
  <si>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</si>
  <si>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</si>
  <si>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</si>
  <si>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</si>
  <si>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</si>
  <si>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</si>
  <si>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</si>
  <si>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</si>
  <si>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</si>
  <si>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</si>
  <si>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</si>
  <si>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</si>
  <si>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</si>
  <si>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</si>
  <si>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</si>
  <si>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</si>
  <si>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</si>
  <si>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</si>
  <si>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</si>
  <si>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</si>
  <si>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</si>
  <si>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</si>
  <si>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</si>
  <si>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</si>
  <si>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</si>
  <si>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</si>
  <si>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</si>
  <si>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</si>
  <si>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</si>
  <si>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</si>
  <si>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</si>
  <si>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</si>
  <si>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</si>
  <si>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</si>
  <si>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</si>
  <si>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</si>
  <si>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</si>
  <si>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</si>
  <si>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</si>
  <si>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</si>
  <si>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</si>
  <si>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</si>
  <si>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</si>
  <si>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</si>
  <si>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</si>
  <si>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</si>
  <si>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</si>
  <si>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</si>
  <si>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</si>
  <si>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</si>
  <si>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</si>
  <si>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</si>
  <si>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</si>
  <si>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</si>
  <si>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</si>
  <si>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</si>
  <si>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</si>
  <si>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</si>
  <si>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</si>
  <si>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</si>
  <si>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</si>
  <si>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</si>
  <si>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</si>
  <si>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</si>
  <si>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</si>
  <si>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</si>
  <si>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</si>
  <si>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</si>
  <si>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</si>
  <si>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</si>
  <si>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</si>
  <si>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</si>
  <si>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</si>
  <si>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其他自然资源事物支出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</si>
  <si>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</si>
  <si>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</si>
  <si>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</si>
  <si>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</si>
  <si>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</si>
  <si>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</si>
  <si>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</si>
  <si>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</si>
  <si>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</si>
  <si>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</si>
  <si>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</si>
  <si>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</si>
  <si>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</si>
  <si>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</si>
  <si>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</si>
  <si>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</si>
  <si>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</si>
  <si>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</si>
  <si>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</si>
  <si>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</si>
  <si>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</si>
  <si>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</si>
  <si>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</si>
  <si>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</si>
  <si>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</si>
  <si>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</si>
  <si>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</si>
  <si>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</si>
  <si>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</si>
  <si>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</si>
  <si>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</si>
  <si>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</si>
  <si>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</si>
  <si>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</si>
  <si>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</si>
  <si>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</si>
  <si>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</si>
  <si>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</si>
  <si>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</si>
  <si>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</si>
  <si>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</si>
  <si>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</si>
  <si>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</si>
  <si>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</si>
  <si>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</si>
  <si>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</si>
  <si>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</si>
  <si>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</si>
  <si>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</si>
  <si>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</si>
  <si>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</si>
  <si>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</si>
  <si>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</si>
  <si>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</si>
  <si>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</si>
  <si>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</si>
  <si>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</si>
  <si>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</si>
  <si>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</si>
  <si>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</si>
  <si>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</si>
  <si>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</si>
  <si>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</si>
  <si>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</si>
  <si>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</si>
  <si>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</si>
  <si>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</si>
  <si>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</si>
  <si>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</si>
  <si>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</si>
  <si>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</si>
  <si>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</si>
  <si>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</si>
  <si>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</si>
  <si>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</si>
  <si>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</si>
  <si>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</si>
  <si>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</si>
  <si>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</si>
  <si>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</si>
  <si>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</si>
  <si>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</si>
  <si>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</si>
  <si>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</si>
  <si>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</si>
  <si>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</si>
  <si>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</si>
  <si>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</si>
  <si>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</si>
  <si>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</si>
  <si>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</si>
  <si>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</si>
  <si>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</si>
  <si>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</si>
  <si>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</si>
  <si>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</si>
  <si>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</si>
  <si>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</si>
  <si>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</si>
  <si>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</si>
  <si>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</si>
  <si>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</si>
  <si>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</si>
  <si>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</si>
  <si>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</si>
  <si>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</si>
  <si>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</si>
  <si>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</si>
  <si>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</si>
  <si>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</si>
  <si>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</si>
  <si>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</si>
  <si>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</si>
  <si>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</si>
  <si>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</si>
  <si>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</si>
  <si>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</si>
  <si>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</si>
  <si>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</si>
  <si>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</si>
  <si>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</si>
  <si>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</si>
  <si>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</si>
  <si>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</si>
  <si>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</si>
  <si>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</si>
  <si>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</si>
  <si>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</si>
  <si>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</si>
  <si>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</si>
  <si>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</si>
  <si>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</si>
  <si>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</si>
  <si>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</si>
  <si>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</si>
  <si>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</si>
  <si>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</si>
  <si>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预备费</t>
  </si>
  <si>
    <t>其他支出</t>
  </si>
  <si>
    <t xml:space="preserve">  年初预留</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</si>
  <si>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</si>
  <si>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</si>
  <si>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</si>
  <si>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</si>
  <si>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</si>
  <si>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</si>
  <si>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</si>
  <si>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</si>
  <si>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</si>
  <si>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</si>
  <si>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</si>
  <si>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地方政府一般债券还本支出</t>
  </si>
  <si>
    <t xml:space="preserve">   地方政府一般债券还本支出</t>
  </si>
  <si>
    <t xml:space="preserve">   地方政府其他一般债务还本支出</t>
  </si>
  <si>
    <r>
      <rPr>
        <b/>
        <sz val="14"/>
        <color indexed="8"/>
        <rFont val="宋体"/>
        <family val="0"/>
      </rPr>
      <t>201</t>
    </r>
    <r>
      <rPr>
        <b/>
        <sz val="14"/>
        <color indexed="8"/>
        <rFont val="宋体"/>
        <family val="0"/>
      </rPr>
      <t>9</t>
    </r>
    <r>
      <rPr>
        <b/>
        <sz val="14"/>
        <color indexed="8"/>
        <rFont val="宋体"/>
        <family val="0"/>
      </rPr>
      <t>年攀枝花市一般公共预算基本支出</t>
    </r>
    <r>
      <rPr>
        <b/>
        <sz val="14"/>
        <color indexed="8"/>
        <rFont val="宋体"/>
        <family val="0"/>
      </rPr>
      <t>(</t>
    </r>
    <r>
      <rPr>
        <b/>
        <sz val="14"/>
        <color indexed="8"/>
        <rFont val="宋体"/>
        <family val="0"/>
      </rPr>
      <t>草案</t>
    </r>
    <r>
      <rPr>
        <b/>
        <sz val="14"/>
        <color indexed="8"/>
        <rFont val="宋体"/>
        <family val="0"/>
      </rPr>
      <t>)</t>
    </r>
    <r>
      <rPr>
        <b/>
        <sz val="14"/>
        <color indexed="8"/>
        <rFont val="宋体"/>
        <family val="0"/>
      </rPr>
      <t>表</t>
    </r>
  </si>
  <si>
    <t>单位：万元</t>
  </si>
  <si>
    <t xml:space="preserve">       会议费</t>
  </si>
  <si>
    <r>
      <rPr>
        <b/>
        <sz val="18"/>
        <color indexed="8"/>
        <rFont val="宋体"/>
        <family val="0"/>
      </rPr>
      <t>201</t>
    </r>
    <r>
      <rPr>
        <b/>
        <sz val="18"/>
        <color indexed="8"/>
        <rFont val="宋体"/>
        <family val="0"/>
      </rPr>
      <t>9</t>
    </r>
    <r>
      <rPr>
        <b/>
        <sz val="18"/>
        <color indexed="8"/>
        <rFont val="宋体"/>
        <family val="0"/>
      </rPr>
      <t>年度攀枝花市一般公共预算收支平衡表</t>
    </r>
  </si>
  <si>
    <t>预算数</t>
  </si>
  <si>
    <t>动用预算稳定调节基金</t>
  </si>
  <si>
    <t xml:space="preserve">    一般债务收入</t>
  </si>
  <si>
    <t>援助其他地区支出</t>
  </si>
  <si>
    <t>减:结转下年的支出</t>
  </si>
  <si>
    <t>净结余</t>
  </si>
  <si>
    <t>2019年攀枝花市本级一般公共预算收入(草案)表</t>
  </si>
  <si>
    <t xml:space="preserve">   一般新增地方政府债券收入</t>
  </si>
  <si>
    <t xml:space="preserve">   一般置换债券收入</t>
  </si>
  <si>
    <t>转移性收入</t>
  </si>
  <si>
    <t xml:space="preserve">  上级补助收入</t>
  </si>
  <si>
    <t xml:space="preserve">    返还性收入</t>
  </si>
  <si>
    <r>
      <rPr>
        <sz val="10"/>
        <color indexed="8"/>
        <rFont val="宋体"/>
        <family val="0"/>
      </rPr>
      <t xml:space="preserve"> </t>
    </r>
    <r>
      <rPr>
        <sz val="10"/>
        <color indexed="8"/>
        <rFont val="宋体"/>
        <family val="0"/>
      </rPr>
      <t xml:space="preserve">     </t>
    </r>
    <r>
      <rPr>
        <sz val="10"/>
        <color indexed="8"/>
        <rFont val="宋体"/>
        <family val="0"/>
      </rPr>
      <t>增值税税收返还收入</t>
    </r>
  </si>
  <si>
    <t xml:space="preserve">      消费税和增值税税收返还收入</t>
  </si>
  <si>
    <t xml:space="preserve">    一般性转移支付补助收入</t>
  </si>
  <si>
    <t xml:space="preserve">      均衡性转移支付补助收入</t>
  </si>
  <si>
    <t xml:space="preserve">      固定数额补助收入</t>
  </si>
  <si>
    <t xml:space="preserve">      其他各项一般性转移支付及结算补助收入</t>
  </si>
  <si>
    <t>调入资金</t>
  </si>
  <si>
    <r>
      <rPr>
        <b/>
        <sz val="14"/>
        <color indexed="8"/>
        <rFont val="宋体"/>
        <family val="0"/>
      </rPr>
      <t>2019</t>
    </r>
    <r>
      <rPr>
        <b/>
        <sz val="14"/>
        <color indexed="8"/>
        <rFont val="宋体"/>
        <family val="0"/>
      </rPr>
      <t>年攀枝花市本级一般公共预算支出</t>
    </r>
    <r>
      <rPr>
        <b/>
        <sz val="14"/>
        <color indexed="8"/>
        <rFont val="宋体"/>
        <family val="0"/>
      </rPr>
      <t>(</t>
    </r>
    <r>
      <rPr>
        <b/>
        <sz val="14"/>
        <color indexed="8"/>
        <rFont val="宋体"/>
        <family val="0"/>
      </rPr>
      <t>草案</t>
    </r>
    <r>
      <rPr>
        <b/>
        <sz val="14"/>
        <color indexed="8"/>
        <rFont val="宋体"/>
        <family val="0"/>
      </rPr>
      <t>)</t>
    </r>
    <r>
      <rPr>
        <b/>
        <sz val="14"/>
        <color indexed="8"/>
        <rFont val="宋体"/>
        <family val="0"/>
      </rPr>
      <t>表</t>
    </r>
  </si>
  <si>
    <t>单位:万元</t>
  </si>
  <si>
    <t xml:space="preserve">  返还性支出</t>
  </si>
  <si>
    <t xml:space="preserve">      增值税税收返还收入</t>
  </si>
  <si>
    <t xml:space="preserve">      消费税和增值税税收返还收入</t>
  </si>
  <si>
    <t xml:space="preserve">      所得税基数返还收入</t>
  </si>
  <si>
    <t xml:space="preserve">      成品油价格和税收返还收入</t>
  </si>
  <si>
    <t xml:space="preserve">      其他税收返还收入</t>
  </si>
  <si>
    <t xml:space="preserve">      增值税“五五分享”税收返还收入</t>
  </si>
  <si>
    <t xml:space="preserve">  一般性转移支付</t>
  </si>
  <si>
    <t xml:space="preserve">    均衡性转移支付支出</t>
  </si>
  <si>
    <t xml:space="preserve">    固定数额补助支出</t>
  </si>
  <si>
    <t xml:space="preserve">    其他各项一般性转移支付及结算补助支出</t>
  </si>
  <si>
    <t>补充预算稳定调节基金</t>
  </si>
  <si>
    <r>
      <rPr>
        <b/>
        <sz val="14"/>
        <color indexed="8"/>
        <rFont val="宋体"/>
        <family val="0"/>
      </rPr>
      <t>2019</t>
    </r>
    <r>
      <rPr>
        <b/>
        <sz val="14"/>
        <color indexed="8"/>
        <rFont val="宋体"/>
        <family val="0"/>
      </rPr>
      <t>年攀枝花市本级一般公共预算基本支出</t>
    </r>
    <r>
      <rPr>
        <b/>
        <sz val="14"/>
        <color indexed="8"/>
        <rFont val="宋体"/>
        <family val="0"/>
      </rPr>
      <t>(</t>
    </r>
    <r>
      <rPr>
        <b/>
        <sz val="14"/>
        <color indexed="8"/>
        <rFont val="宋体"/>
        <family val="0"/>
      </rPr>
      <t>草案</t>
    </r>
    <r>
      <rPr>
        <b/>
        <sz val="14"/>
        <color indexed="8"/>
        <rFont val="宋体"/>
        <family val="0"/>
      </rPr>
      <t>)</t>
    </r>
    <r>
      <rPr>
        <b/>
        <sz val="14"/>
        <color indexed="8"/>
        <rFont val="宋体"/>
        <family val="0"/>
      </rPr>
      <t>表</t>
    </r>
  </si>
  <si>
    <r>
      <rPr>
        <sz val="11"/>
        <color indexed="8"/>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会议费</t>
    </r>
  </si>
  <si>
    <r>
      <rPr>
        <b/>
        <sz val="18"/>
        <color indexed="8"/>
        <rFont val="宋体"/>
        <family val="0"/>
      </rPr>
      <t>201</t>
    </r>
    <r>
      <rPr>
        <b/>
        <sz val="18"/>
        <color indexed="8"/>
        <rFont val="宋体"/>
        <family val="0"/>
      </rPr>
      <t>9</t>
    </r>
    <r>
      <rPr>
        <b/>
        <sz val="18"/>
        <color indexed="8"/>
        <rFont val="宋体"/>
        <family val="0"/>
      </rPr>
      <t>年度攀枝花市本级一般公共预算收支平衡表</t>
    </r>
  </si>
  <si>
    <t>2019年省对攀枝花税返和转移支付补助预算表</t>
  </si>
  <si>
    <t xml:space="preserve">  返还性收入</t>
  </si>
  <si>
    <t xml:space="preserve">    增值税税收返还收入</t>
  </si>
  <si>
    <t xml:space="preserve">    消费税税收返还收入</t>
  </si>
  <si>
    <t xml:space="preserve">    所得税基数返还收入</t>
  </si>
  <si>
    <t xml:space="preserve">    成品油价格和税收返还收入</t>
  </si>
  <si>
    <t xml:space="preserve">    其他税收返还收入</t>
  </si>
  <si>
    <t xml:space="preserve">    增值税“五五分享”税收返还收入</t>
  </si>
  <si>
    <t xml:space="preserve">    老少边穷转移支付收入</t>
  </si>
  <si>
    <t xml:space="preserve">    基本养老保险和低保等转移支付收入</t>
  </si>
  <si>
    <t xml:space="preserve">    新型农村合作医疗等转移支付收入</t>
  </si>
  <si>
    <t xml:space="preserve">    文化旅游体育与传媒</t>
  </si>
  <si>
    <t xml:space="preserve">    卫生健康</t>
  </si>
  <si>
    <t xml:space="preserve">    自然资源海洋气象等</t>
  </si>
  <si>
    <r>
      <rPr>
        <sz val="10"/>
        <color indexed="8"/>
        <rFont val="宋体"/>
        <family val="0"/>
      </rPr>
      <t xml:space="preserve"> </t>
    </r>
    <r>
      <rPr>
        <sz val="10"/>
        <color indexed="8"/>
        <rFont val="宋体"/>
        <family val="0"/>
      </rPr>
      <t xml:space="preserve">   </t>
    </r>
    <r>
      <rPr>
        <sz val="10"/>
        <color indexed="8"/>
        <rFont val="宋体"/>
        <family val="0"/>
      </rPr>
      <t>灾害防治及应急管理</t>
    </r>
  </si>
  <si>
    <t>2019年市对区税返和转移支付补助预算表</t>
  </si>
  <si>
    <t>单位：万元</t>
  </si>
  <si>
    <t>东区</t>
  </si>
  <si>
    <t>西区</t>
  </si>
  <si>
    <t>仁和区</t>
  </si>
  <si>
    <t xml:space="preserve">    增值税税收返还收入</t>
  </si>
  <si>
    <t xml:space="preserve">    消费税和增值税税收返还收入</t>
  </si>
  <si>
    <t xml:space="preserve">    所得税基数返还收入</t>
  </si>
  <si>
    <t xml:space="preserve">    成品油价格和税收返还收入</t>
  </si>
  <si>
    <t xml:space="preserve">    其他税收返还收入</t>
  </si>
  <si>
    <t xml:space="preserve">    增值税“五五分享”税收返还收入</t>
  </si>
  <si>
    <t xml:space="preserve">    老少边穷转移支付支出</t>
  </si>
  <si>
    <t xml:space="preserve">    基本养老保险和低保等转移支付支出</t>
  </si>
  <si>
    <t xml:space="preserve">    新型农村合作医疗等转移支付支出</t>
  </si>
  <si>
    <r>
      <rPr>
        <sz val="10"/>
        <color indexed="8"/>
        <rFont val="宋体"/>
        <family val="0"/>
      </rPr>
      <t xml:space="preserve"> </t>
    </r>
    <r>
      <rPr>
        <sz val="10"/>
        <color indexed="8"/>
        <rFont val="宋体"/>
        <family val="0"/>
      </rPr>
      <t xml:space="preserve">   </t>
    </r>
    <r>
      <rPr>
        <sz val="10"/>
        <color indexed="8"/>
        <rFont val="宋体"/>
        <family val="0"/>
      </rPr>
      <t>灾害防治及应急管理</t>
    </r>
  </si>
  <si>
    <r>
      <rPr>
        <b/>
        <sz val="14"/>
        <color indexed="8"/>
        <rFont val="宋体"/>
        <family val="0"/>
      </rPr>
      <t>201</t>
    </r>
    <r>
      <rPr>
        <b/>
        <sz val="14"/>
        <color indexed="8"/>
        <rFont val="宋体"/>
        <family val="0"/>
      </rPr>
      <t>8</t>
    </r>
    <r>
      <rPr>
        <b/>
        <sz val="14"/>
        <color indexed="8"/>
        <rFont val="宋体"/>
        <family val="0"/>
      </rPr>
      <t>年攀枝花市政府性基金收入执行情况表</t>
    </r>
  </si>
  <si>
    <t>累计占预算%</t>
  </si>
  <si>
    <t>农网还贷资金收入</t>
  </si>
  <si>
    <t>铁路建设基金收入</t>
  </si>
  <si>
    <t>民航发展基金收入</t>
  </si>
  <si>
    <t>海南省高等级公路车辆通行附加费收入</t>
  </si>
  <si>
    <t>港口建设费收入</t>
  </si>
  <si>
    <t>新型墙体材料专项基金收入</t>
  </si>
  <si>
    <t>旅游发展基金收入</t>
  </si>
  <si>
    <t>国家电影事业发展专项资金收入</t>
  </si>
  <si>
    <t>城市公用事业附加收入</t>
  </si>
  <si>
    <t>国有土地收益基金收入</t>
  </si>
  <si>
    <t>农业土地开发资金收入</t>
  </si>
  <si>
    <t>国有土地使用权出让收入</t>
  </si>
  <si>
    <t>大中型水库移民后期扶持基金收入</t>
  </si>
  <si>
    <t>大中型水库库区基金收入</t>
  </si>
  <si>
    <t>三峡水库库区基金收入</t>
  </si>
  <si>
    <t>中央特别国债经营基金收入</t>
  </si>
  <si>
    <t>中央特别国债经营基金财务收入</t>
  </si>
  <si>
    <t>彩票公益金收入</t>
  </si>
  <si>
    <t>城市基础设施配套费收入</t>
  </si>
  <si>
    <t>小型水库移民扶助基金收入</t>
  </si>
  <si>
    <t>国家重大水利工程建设基金收入</t>
  </si>
  <si>
    <t>车辆通行费</t>
  </si>
  <si>
    <t>核电站乏燃料处理处置基金收入</t>
  </si>
  <si>
    <t>可再生能源电价附加收入</t>
  </si>
  <si>
    <t>船舶油污损害赔偿基金收入</t>
  </si>
  <si>
    <t>废弃电器电子产品处理基金收入</t>
  </si>
  <si>
    <t>污水处理费收入</t>
  </si>
  <si>
    <t>彩票发行机构和彩票销售机构的业务费用</t>
  </si>
  <si>
    <t>其他政府性基金收入</t>
  </si>
  <si>
    <t>政府性基金收入合计</t>
  </si>
  <si>
    <t>地方政府专项债务转贷收入</t>
  </si>
  <si>
    <t xml:space="preserve">    专项新增地方政府债券收入</t>
  </si>
  <si>
    <t xml:space="preserve">    专项置换债券收入</t>
  </si>
  <si>
    <t xml:space="preserve">    政府性基金补助收入</t>
  </si>
  <si>
    <t>政府性基金收入总计</t>
  </si>
  <si>
    <r>
      <rPr>
        <b/>
        <sz val="14"/>
        <color indexed="8"/>
        <rFont val="宋体"/>
        <family val="0"/>
      </rPr>
      <t>201</t>
    </r>
    <r>
      <rPr>
        <b/>
        <sz val="14"/>
        <color indexed="8"/>
        <rFont val="宋体"/>
        <family val="0"/>
      </rPr>
      <t>8</t>
    </r>
    <r>
      <rPr>
        <b/>
        <sz val="14"/>
        <color indexed="8"/>
        <rFont val="宋体"/>
        <family val="0"/>
      </rPr>
      <t>年攀枝花市政府性基金支出执行情况表</t>
    </r>
  </si>
  <si>
    <t xml:space="preserve">  一、科学技术支出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</si>
  <si>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</si>
  <si>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</si>
  <si>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</si>
  <si>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</si>
  <si>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</si>
  <si>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</si>
  <si>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</si>
  <si>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二、文化体育与传媒支出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</si>
  <si>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</si>
  <si>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</si>
  <si>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</si>
  <si>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</si>
  <si>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</si>
  <si>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三、社会保障和就业支出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</si>
  <si>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</si>
  <si>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</si>
  <si>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</si>
  <si>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</si>
  <si>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</si>
  <si>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</si>
  <si>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四、节能环保支出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</si>
  <si>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</si>
  <si>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</si>
  <si>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</si>
  <si>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</si>
  <si>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</si>
  <si>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</si>
  <si>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</si>
  <si>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</si>
  <si>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</si>
  <si>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</si>
  <si>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五、城乡社区支出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</si>
  <si>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</si>
  <si>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</si>
  <si>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</si>
  <si>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</si>
  <si>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</si>
  <si>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</si>
  <si>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</si>
  <si>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</si>
  <si>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</si>
  <si>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</si>
  <si>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</si>
  <si>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</si>
  <si>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</si>
  <si>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</si>
  <si>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</si>
  <si>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</si>
  <si>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</si>
  <si>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</si>
  <si>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</si>
  <si>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</si>
  <si>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</si>
  <si>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</si>
  <si>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</si>
  <si>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</si>
  <si>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</si>
  <si>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六、农林水支出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</si>
  <si>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</si>
  <si>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</si>
  <si>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</si>
  <si>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</si>
  <si>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</si>
  <si>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</si>
  <si>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</si>
  <si>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</si>
  <si>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</si>
  <si>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</si>
  <si>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</si>
  <si>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七、交通运输支出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</si>
  <si>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</si>
  <si>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</si>
  <si>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</si>
  <si>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</si>
  <si>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</si>
  <si>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</si>
  <si>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</si>
  <si>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</si>
  <si>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</si>
  <si>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</si>
  <si>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</si>
  <si>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</si>
  <si>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</si>
  <si>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</si>
  <si>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</si>
  <si>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</si>
  <si>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</si>
  <si>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</si>
  <si>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</si>
  <si>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</si>
  <si>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</si>
  <si>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</si>
  <si>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</si>
  <si>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</si>
  <si>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</si>
  <si>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</si>
  <si>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</si>
  <si>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</si>
  <si>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</si>
  <si>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</si>
  <si>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</si>
  <si>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</si>
  <si>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</si>
  <si>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</si>
  <si>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</si>
  <si>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八、资源勘探信息等支出</t>
  </si>
  <si>
    <t xml:space="preserve">    农网还贷资金支出</t>
  </si>
  <si>
    <t xml:space="preserve">      中央农网还贷资金支出</t>
  </si>
  <si>
    <t xml:space="preserve">      地方农网还贷资金支出</t>
  </si>
  <si>
    <t xml:space="preserve">      其他农网还贷资金支出</t>
  </si>
  <si>
    <t xml:space="preserve">  九、商业服务业等支出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</si>
  <si>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</si>
  <si>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</si>
  <si>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</si>
  <si>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</si>
  <si>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</si>
  <si>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</si>
  <si>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十、金融支出</t>
  </si>
  <si>
    <t xml:space="preserve">      中央特别国债经营基金支出</t>
  </si>
  <si>
    <t xml:space="preserve">      中央特别国债经营基金财务支出</t>
  </si>
  <si>
    <t xml:space="preserve">  十一、其他支出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</si>
  <si>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</si>
  <si>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</si>
  <si>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</si>
  <si>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</si>
  <si>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</si>
  <si>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</si>
  <si>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</si>
  <si>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</si>
  <si>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</si>
  <si>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</si>
  <si>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</si>
  <si>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</si>
  <si>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</si>
  <si>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</si>
  <si>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</si>
  <si>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</si>
  <si>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</si>
  <si>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</si>
  <si>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</si>
  <si>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</si>
  <si>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</si>
  <si>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</si>
  <si>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十二、债务付息支出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</si>
  <si>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</si>
  <si>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</si>
  <si>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</si>
  <si>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</si>
  <si>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新菜地开发建设基金债务付息支出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</si>
  <si>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</si>
  <si>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</si>
  <si>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</si>
  <si>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</si>
  <si>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</si>
  <si>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</si>
  <si>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</si>
  <si>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</si>
  <si>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</si>
  <si>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</si>
  <si>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</si>
  <si>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</si>
  <si>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</si>
  <si>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</si>
  <si>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十三、债务发行费用支出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</si>
  <si>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</si>
  <si>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</si>
  <si>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</si>
  <si>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</si>
  <si>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新菜地开发建设基金债务发行费用支出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</si>
  <si>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</si>
  <si>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</si>
  <si>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</si>
  <si>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</si>
  <si>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</si>
  <si>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</si>
  <si>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</si>
  <si>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</si>
  <si>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</si>
  <si>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</si>
  <si>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</si>
  <si>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</si>
  <si>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</si>
  <si>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</si>
  <si>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政府性基金支出合计</t>
  </si>
  <si>
    <t>地方政府其他专项债务还本支出</t>
  </si>
  <si>
    <t xml:space="preserve">  政府性基金转移支出</t>
  </si>
  <si>
    <t xml:space="preserve">     政府性基金补助支出</t>
  </si>
  <si>
    <t xml:space="preserve">     政府性基金上解支出</t>
  </si>
  <si>
    <t>调出资金</t>
  </si>
  <si>
    <t>结转下年支出</t>
  </si>
  <si>
    <t>基金支出总计</t>
  </si>
  <si>
    <t>2018年全市政府性基金收支执行平衡表</t>
  </si>
  <si>
    <t>单位：万元</t>
  </si>
  <si>
    <t>预    算    科    目</t>
  </si>
  <si>
    <t>执行数</t>
  </si>
  <si>
    <t>政府性基金收入</t>
  </si>
  <si>
    <t>政府性基金支出</t>
  </si>
  <si>
    <t>转移性收入</t>
  </si>
  <si>
    <t>转移性支出</t>
  </si>
  <si>
    <r>
      <rPr>
        <sz val="11"/>
        <color indexed="8"/>
        <rFont val="宋体"/>
        <family val="0"/>
      </rPr>
      <t xml:space="preserve"> </t>
    </r>
    <r>
      <rPr>
        <sz val="11"/>
        <color indexed="8"/>
        <rFont val="宋体"/>
        <family val="0"/>
      </rPr>
      <t xml:space="preserve">   </t>
    </r>
    <r>
      <rPr>
        <sz val="11"/>
        <color indexed="8"/>
        <rFont val="宋体"/>
        <family val="0"/>
      </rPr>
      <t>上级补助收入</t>
    </r>
  </si>
  <si>
    <t xml:space="preserve">    上解上级支出</t>
  </si>
  <si>
    <t xml:space="preserve">    下级上解收入</t>
  </si>
  <si>
    <t>地方政府专项债劵转贷收入</t>
  </si>
  <si>
    <t>地方政府专项债务还本支出</t>
  </si>
  <si>
    <t>上年结余</t>
  </si>
  <si>
    <t>结转下年支出</t>
  </si>
  <si>
    <t>调入资金</t>
  </si>
  <si>
    <t>调出资金</t>
  </si>
  <si>
    <t>政府性基金收入部分合计</t>
  </si>
  <si>
    <t>政府性基金支出部分合计</t>
  </si>
  <si>
    <r>
      <rPr>
        <b/>
        <sz val="14"/>
        <color indexed="8"/>
        <rFont val="宋体"/>
        <family val="0"/>
      </rPr>
      <t>2018</t>
    </r>
    <r>
      <rPr>
        <b/>
        <sz val="14"/>
        <color indexed="8"/>
        <rFont val="宋体"/>
        <family val="0"/>
      </rPr>
      <t>年攀枝花市本级政府性基金收入执行情况表</t>
    </r>
  </si>
  <si>
    <t>政府性基金收入合计</t>
  </si>
  <si>
    <t xml:space="preserve">  政府性基金转移收入</t>
  </si>
  <si>
    <t xml:space="preserve">     政府性基金补助收入</t>
  </si>
  <si>
    <t xml:space="preserve">     下级上解收入</t>
  </si>
  <si>
    <t>基金收入总计</t>
  </si>
  <si>
    <r>
      <rPr>
        <b/>
        <sz val="14"/>
        <color indexed="8"/>
        <rFont val="宋体"/>
        <family val="0"/>
      </rPr>
      <t>201</t>
    </r>
    <r>
      <rPr>
        <b/>
        <sz val="14"/>
        <color indexed="8"/>
        <rFont val="宋体"/>
        <family val="0"/>
      </rPr>
      <t>8</t>
    </r>
    <r>
      <rPr>
        <b/>
        <sz val="14"/>
        <color indexed="8"/>
        <rFont val="宋体"/>
        <family val="0"/>
      </rPr>
      <t>年攀枝花市市级政府性基金支出执行情况表</t>
    </r>
  </si>
  <si>
    <t>单位：万元</t>
  </si>
  <si>
    <t>实际执行数</t>
  </si>
  <si>
    <t>地方政府专项债务还本支出</t>
  </si>
  <si>
    <t>地方政府专项债务转贷支出</t>
  </si>
  <si>
    <t>政府性基金支出总计</t>
  </si>
  <si>
    <t>2018年市本级政府性基金收支执行平衡表</t>
  </si>
  <si>
    <r>
      <rPr>
        <sz val="11"/>
        <color indexed="8"/>
        <rFont val="宋体"/>
        <family val="0"/>
      </rPr>
      <t xml:space="preserve"> </t>
    </r>
    <r>
      <rPr>
        <sz val="11"/>
        <color indexed="8"/>
        <rFont val="宋体"/>
        <family val="0"/>
      </rPr>
      <t xml:space="preserve">   </t>
    </r>
    <r>
      <rPr>
        <sz val="11"/>
        <color indexed="8"/>
        <rFont val="宋体"/>
        <family val="0"/>
      </rPr>
      <t>上级补助收入</t>
    </r>
  </si>
  <si>
    <r>
      <rPr>
        <sz val="11"/>
        <color indexed="8"/>
        <rFont val="宋体"/>
        <family val="0"/>
      </rPr>
      <t xml:space="preserve">    </t>
    </r>
    <r>
      <rPr>
        <sz val="11"/>
        <color indexed="8"/>
        <rFont val="宋体"/>
        <family val="0"/>
      </rPr>
      <t>补助下级支出</t>
    </r>
  </si>
  <si>
    <t>地方政府专项债务转贷支出</t>
  </si>
  <si>
    <t>2018年省对攀枝花政府性基金补助执行表</t>
  </si>
  <si>
    <t>预算科目</t>
  </si>
  <si>
    <t>上级补助收入合计</t>
  </si>
  <si>
    <t>2018年市对区政府性基金补助执行表</t>
  </si>
  <si>
    <t>单位：万元</t>
  </si>
  <si>
    <t>补助下级支出合计</t>
  </si>
  <si>
    <t>2019年攀枝花市政府性基金收入预算(草案)表</t>
  </si>
  <si>
    <t>政府性基金收入合计</t>
  </si>
  <si>
    <r>
      <rPr>
        <b/>
        <sz val="14"/>
        <color indexed="8"/>
        <rFont val="宋体"/>
        <family val="0"/>
      </rPr>
      <t>201</t>
    </r>
    <r>
      <rPr>
        <b/>
        <sz val="14"/>
        <color indexed="8"/>
        <rFont val="宋体"/>
        <family val="0"/>
      </rPr>
      <t>9</t>
    </r>
    <r>
      <rPr>
        <b/>
        <sz val="14"/>
        <color indexed="8"/>
        <rFont val="宋体"/>
        <family val="0"/>
      </rPr>
      <t>年攀枝花市政府性基金支出预算（草案）表</t>
    </r>
  </si>
  <si>
    <t>预算科目</t>
  </si>
  <si>
    <t>上年完成数</t>
  </si>
  <si>
    <t>预算数</t>
  </si>
  <si>
    <t>一、科学技术支出</t>
  </si>
  <si>
    <t xml:space="preserve">  核电站乏燃料处理处置基金支出</t>
  </si>
  <si>
    <t xml:space="preserve">    乏燃料运输</t>
  </si>
  <si>
    <t xml:space="preserve">    乏燃料离队贮存</t>
  </si>
  <si>
    <t xml:space="preserve">    乏燃料后处理</t>
  </si>
  <si>
    <t xml:space="preserve">    高放废物的处理处置</t>
  </si>
  <si>
    <t xml:space="preserve">    乏燃料后处理厂的建设、运行、改造和退役</t>
  </si>
  <si>
    <t xml:space="preserve">    其他乏燃料处理处置基金支出</t>
  </si>
  <si>
    <t>二、文化旅游体育与传媒支出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</si>
  <si>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</si>
  <si>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</si>
  <si>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</si>
  <si>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</si>
  <si>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</si>
  <si>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</si>
  <si>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</si>
  <si>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</si>
  <si>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</si>
  <si>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</si>
  <si>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</si>
  <si>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</si>
  <si>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资助城市电影</t>
  </si>
  <si>
    <t xml:space="preserve">    其他国家电影事业发展专项资金对应专项债务收入安排的支出</t>
  </si>
  <si>
    <t>三、社会保障和就业支出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</si>
  <si>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</si>
  <si>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</si>
  <si>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</si>
  <si>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</si>
  <si>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</si>
  <si>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</si>
  <si>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</si>
  <si>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</si>
  <si>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四、节能环保支出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</si>
  <si>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</si>
  <si>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</si>
  <si>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</si>
  <si>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</si>
  <si>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</si>
  <si>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</si>
  <si>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</si>
  <si>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</si>
  <si>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</si>
  <si>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</si>
  <si>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五、城乡社区支出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</si>
  <si>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</si>
  <si>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</si>
  <si>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</si>
  <si>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</si>
  <si>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</si>
  <si>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</si>
  <si>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</si>
  <si>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</si>
  <si>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</si>
  <si>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</si>
  <si>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</si>
  <si>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</si>
  <si>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</si>
  <si>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</si>
  <si>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</si>
  <si>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</si>
  <si>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</si>
  <si>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</si>
  <si>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</si>
  <si>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</si>
  <si>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</si>
  <si>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</si>
  <si>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</si>
  <si>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</si>
  <si>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</si>
  <si>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</si>
  <si>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</si>
  <si>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</si>
  <si>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</si>
  <si>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</si>
  <si>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</si>
  <si>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</si>
  <si>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</si>
  <si>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</si>
  <si>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六、农林水支出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</si>
  <si>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</si>
  <si>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</si>
  <si>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</si>
  <si>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</si>
  <si>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</si>
  <si>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</si>
  <si>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</si>
  <si>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</si>
  <si>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</si>
  <si>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</si>
  <si>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</si>
  <si>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</si>
  <si>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</si>
  <si>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其他大中型水库库区基金对应专项债务收入安排的支出</t>
  </si>
  <si>
    <t xml:space="preserve">  国家重大水利工程建设基金对应专项债务收入安排的支出</t>
  </si>
  <si>
    <t xml:space="preserve">    其他国家重大水利工程建设基金对应专项债务收入安排的支出</t>
  </si>
  <si>
    <t>七、交通运输支出</t>
  </si>
  <si>
    <t xml:space="preserve">  车辆通行费安排的支出</t>
  </si>
  <si>
    <t xml:space="preserve">    公路还贷</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</si>
  <si>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</si>
  <si>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</si>
  <si>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</si>
  <si>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</si>
  <si>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</si>
  <si>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</si>
  <si>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</si>
  <si>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</si>
  <si>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</si>
  <si>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</si>
  <si>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</si>
  <si>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</si>
  <si>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</si>
  <si>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</si>
  <si>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</si>
  <si>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</si>
  <si>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</si>
  <si>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</si>
  <si>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</si>
  <si>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</si>
  <si>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</si>
  <si>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</si>
  <si>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</si>
  <si>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</si>
  <si>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</si>
  <si>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</si>
  <si>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</si>
  <si>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</si>
  <si>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</si>
  <si>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</si>
  <si>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</si>
  <si>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</si>
  <si>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</si>
  <si>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政府收费公路专项债券收入安排的支出</t>
  </si>
  <si>
    <t xml:space="preserve">    公路建设</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</si>
  <si>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</si>
  <si>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</si>
  <si>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</si>
  <si>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</si>
  <si>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八、资源勘探信息等支出</t>
  </si>
  <si>
    <t xml:space="preserve">  农网还贷资金支出</t>
  </si>
  <si>
    <t xml:space="preserve">    中央农网还贷资金支出</t>
  </si>
  <si>
    <t xml:space="preserve">    地方农网还贷资金支出</t>
  </si>
  <si>
    <t xml:space="preserve">    其他农网还贷资金支出</t>
  </si>
  <si>
    <t>九、金融支出</t>
  </si>
  <si>
    <t xml:space="preserve">  金融调控支出</t>
  </si>
  <si>
    <t xml:space="preserve">    中央特别国债经营基金支出</t>
  </si>
  <si>
    <t xml:space="preserve">    中央特别国债经营基金财务支出</t>
  </si>
  <si>
    <t>十、其他支出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</si>
  <si>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</si>
  <si>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</si>
  <si>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</si>
  <si>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</si>
  <si>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</si>
  <si>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</si>
  <si>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</si>
  <si>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</si>
  <si>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</si>
  <si>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</si>
  <si>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</si>
  <si>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</si>
  <si>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</si>
  <si>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</si>
  <si>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</si>
  <si>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</si>
  <si>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</si>
  <si>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</si>
  <si>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</si>
  <si>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</si>
  <si>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</si>
  <si>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</si>
  <si>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</si>
  <si>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</si>
  <si>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</si>
  <si>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十一、债务付息支出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</si>
  <si>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</si>
  <si>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</si>
  <si>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</si>
  <si>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</si>
  <si>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</si>
  <si>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</si>
  <si>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</si>
  <si>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</si>
  <si>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</si>
  <si>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</si>
  <si>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</si>
  <si>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</si>
  <si>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</si>
  <si>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</si>
  <si>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</si>
  <si>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</si>
  <si>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</si>
  <si>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</si>
  <si>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十二、债务发行费用支出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</si>
  <si>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</si>
  <si>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</si>
  <si>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</si>
  <si>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</si>
  <si>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</si>
  <si>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</si>
  <si>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</si>
  <si>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</si>
  <si>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</si>
  <si>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</si>
  <si>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</si>
  <si>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</si>
  <si>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</si>
  <si>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</si>
  <si>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</si>
  <si>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</si>
  <si>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</si>
  <si>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</si>
  <si>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政府性基金支出合计</t>
  </si>
  <si>
    <t xml:space="preserve">  调出资金</t>
  </si>
  <si>
    <t xml:space="preserve">  年终结余</t>
  </si>
  <si>
    <t xml:space="preserve">  地方政府专项债务还本支出</t>
  </si>
  <si>
    <t>政府性基金支出总计</t>
  </si>
  <si>
    <r>
      <rPr>
        <b/>
        <sz val="14"/>
        <color indexed="8"/>
        <rFont val="宋体"/>
        <family val="0"/>
      </rPr>
      <t>2019</t>
    </r>
    <r>
      <rPr>
        <b/>
        <sz val="14"/>
        <color indexed="8"/>
        <rFont val="宋体"/>
        <family val="0"/>
      </rPr>
      <t>年攀枝花市本级政府性基金收入预算（草案）表</t>
    </r>
  </si>
  <si>
    <t>转移性收入</t>
  </si>
  <si>
    <t xml:space="preserve">  政府性基金转移收入</t>
  </si>
  <si>
    <t>上年结余收入</t>
  </si>
  <si>
    <t>调入资金</t>
  </si>
  <si>
    <t>政府性基金收入总计</t>
  </si>
  <si>
    <t>2019年攀枝花市本级政府性基金支出预算（草案）表</t>
  </si>
  <si>
    <t>单位：万元</t>
  </si>
  <si>
    <t xml:space="preserve">  补助下级支出</t>
  </si>
  <si>
    <t>2019年省对攀枝花税返和转移支付补助预算（草案）表</t>
  </si>
  <si>
    <t>单位：万元</t>
  </si>
  <si>
    <t>预算科目</t>
  </si>
  <si>
    <t>预算数</t>
  </si>
  <si>
    <t xml:space="preserve">    大中型水库移民后期扶持基金</t>
  </si>
  <si>
    <t xml:space="preserve">    大中型水库库区基金</t>
  </si>
  <si>
    <t xml:space="preserve">    城乡医疗救助彩票公益金</t>
  </si>
  <si>
    <t>政府性基金补助收入合计</t>
  </si>
  <si>
    <t>2018年攀枝花市国有资本经营预算收支执行表</t>
  </si>
  <si>
    <t>单位：万元</t>
  </si>
  <si>
    <t xml:space="preserve">  利润收入</t>
  </si>
  <si>
    <t>一、解决历史遗留问题及改革成本支出</t>
  </si>
  <si>
    <t xml:space="preserve">  股利、股息收入</t>
  </si>
  <si>
    <t xml:space="preserve">      “ 三供一业” 移交补助支出</t>
  </si>
  <si>
    <t xml:space="preserve">  产权转让收入</t>
  </si>
  <si>
    <t xml:space="preserve">       国有企业办职教幼教补助支出</t>
  </si>
  <si>
    <t xml:space="preserve">  清算收入</t>
  </si>
  <si>
    <t xml:space="preserve">       国有企业退休人员社会化管理补助支出</t>
  </si>
  <si>
    <t xml:space="preserve">  其他国有资本经营预算收入</t>
  </si>
  <si>
    <t xml:space="preserve">       国有企业改革成本支出</t>
  </si>
  <si>
    <t xml:space="preserve">       其他解决历史遗留问题及改革成本支出</t>
  </si>
  <si>
    <t>二、国有企业资本金注入</t>
  </si>
  <si>
    <t xml:space="preserve">      国有经济结构调整支出</t>
  </si>
  <si>
    <t xml:space="preserve">     公益性设施投资支出 </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</si>
  <si>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</si>
  <si>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</si>
  <si>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</si>
  <si>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</si>
  <si>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</si>
  <si>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</si>
  <si>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三、国有企业政策性补贴</t>
  </si>
  <si>
    <t xml:space="preserve">     国有企业政策性补贴</t>
  </si>
  <si>
    <t>四、金融国有资本经营预算支出</t>
  </si>
  <si>
    <t xml:space="preserve">     资本性支出</t>
  </si>
  <si>
    <t xml:space="preserve">     改革性支出</t>
  </si>
  <si>
    <t xml:space="preserve">     其他金融国有资本经营预算支出</t>
  </si>
  <si>
    <t>五、其他国有资本经营预算支出</t>
  </si>
  <si>
    <t>国有资本经营收入合计</t>
  </si>
  <si>
    <t>国有资本经营支出合计</t>
  </si>
  <si>
    <t>转移性收入</t>
  </si>
  <si>
    <t>转移性支出</t>
  </si>
  <si>
    <t>调入资金</t>
  </si>
  <si>
    <t>调出资金</t>
  </si>
  <si>
    <t>国有资本经营收入总计</t>
  </si>
  <si>
    <t>国有资本经营支出总计</t>
  </si>
  <si>
    <t>2018年攀枝花市本级国有资本经营预算收支执行表</t>
  </si>
  <si>
    <t>执行数</t>
  </si>
  <si>
    <r>
      <rPr>
        <sz val="10"/>
        <color indexed="8"/>
        <rFont val="宋体"/>
        <family val="0"/>
      </rPr>
      <t xml:space="preserve"> </t>
    </r>
    <r>
      <rPr>
        <sz val="10"/>
        <color indexed="8"/>
        <rFont val="宋体"/>
        <family val="0"/>
      </rPr>
      <t xml:space="preserve">     </t>
    </r>
    <r>
      <rPr>
        <sz val="10"/>
        <color indexed="8"/>
        <rFont val="宋体"/>
        <family val="0"/>
      </rPr>
      <t xml:space="preserve">“ </t>
    </r>
    <r>
      <rPr>
        <sz val="10"/>
        <color indexed="8"/>
        <rFont val="宋体"/>
        <family val="0"/>
      </rPr>
      <t>三供一业</t>
    </r>
    <r>
      <rPr>
        <sz val="10"/>
        <color indexed="8"/>
        <rFont val="宋体"/>
        <family val="0"/>
      </rPr>
      <t xml:space="preserve">” </t>
    </r>
    <r>
      <rPr>
        <sz val="10"/>
        <color indexed="8"/>
        <rFont val="宋体"/>
        <family val="0"/>
      </rPr>
      <t>移交补助支出</t>
    </r>
  </si>
  <si>
    <r>
      <rPr>
        <sz val="10"/>
        <color indexed="8"/>
        <rFont val="宋体"/>
        <family val="0"/>
      </rPr>
      <t xml:space="preserve"> </t>
    </r>
    <r>
      <rPr>
        <sz val="10"/>
        <color indexed="8"/>
        <rFont val="宋体"/>
        <family val="0"/>
      </rPr>
      <t xml:space="preserve">      </t>
    </r>
    <r>
      <rPr>
        <sz val="10"/>
        <color indexed="8"/>
        <rFont val="宋体"/>
        <family val="0"/>
      </rPr>
      <t>国有企业办职教幼教补助支出</t>
    </r>
  </si>
  <si>
    <r>
      <rPr>
        <sz val="10"/>
        <color indexed="8"/>
        <rFont val="宋体"/>
        <family val="0"/>
      </rPr>
      <t xml:space="preserve"> </t>
    </r>
    <r>
      <rPr>
        <sz val="10"/>
        <color indexed="8"/>
        <rFont val="宋体"/>
        <family val="0"/>
      </rPr>
      <t xml:space="preserve">      </t>
    </r>
    <r>
      <rPr>
        <sz val="10"/>
        <color indexed="8"/>
        <rFont val="宋体"/>
        <family val="0"/>
      </rPr>
      <t>国有企业退休人员社会化管理补助支出</t>
    </r>
  </si>
  <si>
    <r>
      <rPr>
        <sz val="10"/>
        <color indexed="8"/>
        <rFont val="宋体"/>
        <family val="0"/>
      </rPr>
      <t xml:space="preserve"> </t>
    </r>
    <r>
      <rPr>
        <sz val="10"/>
        <color indexed="8"/>
        <rFont val="宋体"/>
        <family val="0"/>
      </rPr>
      <t xml:space="preserve">      </t>
    </r>
    <r>
      <rPr>
        <sz val="10"/>
        <color indexed="8"/>
        <rFont val="宋体"/>
        <family val="0"/>
      </rPr>
      <t>国有企业改革成本支出</t>
    </r>
  </si>
  <si>
    <r>
      <rPr>
        <sz val="10"/>
        <color indexed="8"/>
        <rFont val="宋体"/>
        <family val="0"/>
      </rPr>
      <t xml:space="preserve"> </t>
    </r>
    <r>
      <rPr>
        <sz val="10"/>
        <color indexed="8"/>
        <rFont val="宋体"/>
        <family val="0"/>
      </rPr>
      <t xml:space="preserve">      </t>
    </r>
    <r>
      <rPr>
        <sz val="10"/>
        <color indexed="8"/>
        <rFont val="宋体"/>
        <family val="0"/>
      </rPr>
      <t>其他解决历史遗留问题及改革成本支出</t>
    </r>
  </si>
  <si>
    <r>
      <rPr>
        <sz val="10"/>
        <color indexed="8"/>
        <rFont val="宋体"/>
        <family val="0"/>
      </rPr>
      <t xml:space="preserve"> </t>
    </r>
    <r>
      <rPr>
        <sz val="10"/>
        <color indexed="8"/>
        <rFont val="宋体"/>
        <family val="0"/>
      </rPr>
      <t xml:space="preserve">     </t>
    </r>
    <r>
      <rPr>
        <sz val="10"/>
        <color indexed="8"/>
        <rFont val="宋体"/>
        <family val="0"/>
      </rPr>
      <t>国有经济结构调整支出</t>
    </r>
  </si>
  <si>
    <r>
      <rPr>
        <sz val="10"/>
        <color indexed="8"/>
        <rFont val="宋体"/>
        <family val="0"/>
      </rPr>
      <t xml:space="preserve">    </t>
    </r>
    <r>
      <rPr>
        <sz val="10"/>
        <color indexed="8"/>
        <rFont val="宋体"/>
        <family val="0"/>
      </rPr>
      <t xml:space="preserve"> </t>
    </r>
    <r>
      <rPr>
        <sz val="10"/>
        <color indexed="8"/>
        <rFont val="宋体"/>
        <family val="0"/>
      </rPr>
      <t xml:space="preserve"> </t>
    </r>
    <r>
      <rPr>
        <sz val="10"/>
        <color indexed="8"/>
        <rFont val="宋体"/>
        <family val="0"/>
      </rPr>
      <t>公益性设施投资支出</t>
    </r>
    <r>
      <rPr>
        <sz val="10"/>
        <color indexed="8"/>
        <rFont val="宋体"/>
        <family val="0"/>
      </rPr>
      <t xml:space="preserve"> </t>
    </r>
  </si>
  <si>
    <r>
      <rPr>
        <sz val="10"/>
        <color indexed="8"/>
        <rFont val="宋体"/>
        <family val="0"/>
      </rPr>
      <t xml:space="preserve">      </t>
    </r>
    <r>
      <rPr>
        <sz val="10"/>
        <color indexed="8"/>
        <rFont val="宋体"/>
        <family val="0"/>
      </rPr>
      <t>前瞻性战略性产业发展支出</t>
    </r>
  </si>
  <si>
    <r>
      <rPr>
        <sz val="10"/>
        <color indexed="8"/>
        <rFont val="宋体"/>
        <family val="0"/>
      </rPr>
      <t xml:space="preserve">   </t>
    </r>
    <r>
      <rPr>
        <sz val="10"/>
        <color indexed="8"/>
        <rFont val="宋体"/>
        <family val="0"/>
      </rPr>
      <t xml:space="preserve"> </t>
    </r>
    <r>
      <rPr>
        <sz val="10"/>
        <color indexed="8"/>
        <rFont val="宋体"/>
        <family val="0"/>
      </rPr>
      <t xml:space="preserve">  </t>
    </r>
    <r>
      <rPr>
        <sz val="10"/>
        <color indexed="8"/>
        <rFont val="宋体"/>
        <family val="0"/>
      </rPr>
      <t>生态环境保护支出</t>
    </r>
  </si>
  <si>
    <r>
      <rPr>
        <sz val="10"/>
        <color indexed="8"/>
        <rFont val="宋体"/>
        <family val="0"/>
      </rPr>
      <t xml:space="preserve">   </t>
    </r>
    <r>
      <rPr>
        <sz val="10"/>
        <color indexed="8"/>
        <rFont val="宋体"/>
        <family val="0"/>
      </rPr>
      <t xml:space="preserve"> </t>
    </r>
    <r>
      <rPr>
        <sz val="10"/>
        <color indexed="8"/>
        <rFont val="宋体"/>
        <family val="0"/>
      </rPr>
      <t xml:space="preserve">  </t>
    </r>
    <r>
      <rPr>
        <sz val="10"/>
        <color indexed="8"/>
        <rFont val="宋体"/>
        <family val="0"/>
      </rPr>
      <t>支持科技进步支出</t>
    </r>
  </si>
  <si>
    <r>
      <rPr>
        <sz val="10"/>
        <color indexed="8"/>
        <rFont val="宋体"/>
        <family val="0"/>
      </rPr>
      <t xml:space="preserve">    </t>
    </r>
    <r>
      <rPr>
        <sz val="10"/>
        <color indexed="8"/>
        <rFont val="宋体"/>
        <family val="0"/>
      </rPr>
      <t xml:space="preserve"> </t>
    </r>
    <r>
      <rPr>
        <sz val="10"/>
        <color indexed="8"/>
        <rFont val="宋体"/>
        <family val="0"/>
      </rPr>
      <t xml:space="preserve"> </t>
    </r>
    <r>
      <rPr>
        <sz val="10"/>
        <color indexed="8"/>
        <rFont val="宋体"/>
        <family val="0"/>
      </rPr>
      <t>保障国家经济安全支出</t>
    </r>
  </si>
  <si>
    <r>
      <rPr>
        <sz val="10"/>
        <color indexed="8"/>
        <rFont val="宋体"/>
        <family val="0"/>
      </rPr>
      <t xml:space="preserve">    </t>
    </r>
    <r>
      <rPr>
        <sz val="10"/>
        <color indexed="8"/>
        <rFont val="宋体"/>
        <family val="0"/>
      </rPr>
      <t xml:space="preserve"> </t>
    </r>
    <r>
      <rPr>
        <sz val="10"/>
        <color indexed="8"/>
        <rFont val="宋体"/>
        <family val="0"/>
      </rPr>
      <t xml:space="preserve"> </t>
    </r>
    <r>
      <rPr>
        <sz val="10"/>
        <color indexed="8"/>
        <rFont val="宋体"/>
        <family val="0"/>
      </rPr>
      <t>对外投资合作支出</t>
    </r>
  </si>
  <si>
    <r>
      <rPr>
        <sz val="10"/>
        <color indexed="8"/>
        <rFont val="宋体"/>
        <family val="0"/>
      </rPr>
      <t xml:space="preserve">   </t>
    </r>
    <r>
      <rPr>
        <sz val="10"/>
        <color indexed="8"/>
        <rFont val="宋体"/>
        <family val="0"/>
      </rPr>
      <t xml:space="preserve"> </t>
    </r>
    <r>
      <rPr>
        <sz val="10"/>
        <color indexed="8"/>
        <rFont val="宋体"/>
        <family val="0"/>
      </rPr>
      <t xml:space="preserve">  </t>
    </r>
    <r>
      <rPr>
        <sz val="10"/>
        <color indexed="8"/>
        <rFont val="宋体"/>
        <family val="0"/>
      </rPr>
      <t>其他国有企业资本金注入</t>
    </r>
  </si>
  <si>
    <r>
      <rPr>
        <sz val="10"/>
        <color indexed="8"/>
        <rFont val="宋体"/>
        <family val="0"/>
      </rPr>
      <t xml:space="preserve">     </t>
    </r>
    <r>
      <rPr>
        <sz val="10"/>
        <color indexed="8"/>
        <rFont val="宋体"/>
        <family val="0"/>
      </rPr>
      <t xml:space="preserve"> </t>
    </r>
    <r>
      <rPr>
        <sz val="10"/>
        <color indexed="8"/>
        <rFont val="宋体"/>
        <family val="0"/>
      </rPr>
      <t>国有企业政策性补贴</t>
    </r>
  </si>
  <si>
    <r>
      <rPr>
        <sz val="10"/>
        <color indexed="8"/>
        <rFont val="宋体"/>
        <family val="0"/>
      </rPr>
      <t xml:space="preserve">    </t>
    </r>
    <r>
      <rPr>
        <sz val="10"/>
        <color indexed="8"/>
        <rFont val="宋体"/>
        <family val="0"/>
      </rPr>
      <t xml:space="preserve"> </t>
    </r>
    <r>
      <rPr>
        <sz val="10"/>
        <color indexed="8"/>
        <rFont val="宋体"/>
        <family val="0"/>
      </rPr>
      <t xml:space="preserve"> </t>
    </r>
    <r>
      <rPr>
        <sz val="10"/>
        <color indexed="8"/>
        <rFont val="宋体"/>
        <family val="0"/>
      </rPr>
      <t>资本性支出</t>
    </r>
  </si>
  <si>
    <r>
      <rPr>
        <sz val="10"/>
        <color indexed="8"/>
        <rFont val="宋体"/>
        <family val="0"/>
      </rPr>
      <t xml:space="preserve">    </t>
    </r>
    <r>
      <rPr>
        <sz val="10"/>
        <color indexed="8"/>
        <rFont val="宋体"/>
        <family val="0"/>
      </rPr>
      <t xml:space="preserve"> </t>
    </r>
    <r>
      <rPr>
        <sz val="10"/>
        <color indexed="8"/>
        <rFont val="宋体"/>
        <family val="0"/>
      </rPr>
      <t xml:space="preserve"> </t>
    </r>
    <r>
      <rPr>
        <sz val="10"/>
        <color indexed="8"/>
        <rFont val="宋体"/>
        <family val="0"/>
      </rPr>
      <t>改革性支出</t>
    </r>
  </si>
  <si>
    <r>
      <rPr>
        <sz val="10"/>
        <color indexed="8"/>
        <rFont val="宋体"/>
        <family val="0"/>
      </rPr>
      <t xml:space="preserve">    </t>
    </r>
    <r>
      <rPr>
        <sz val="10"/>
        <color indexed="8"/>
        <rFont val="宋体"/>
        <family val="0"/>
      </rPr>
      <t xml:space="preserve"> </t>
    </r>
    <r>
      <rPr>
        <sz val="10"/>
        <color indexed="8"/>
        <rFont val="宋体"/>
        <family val="0"/>
      </rPr>
      <t xml:space="preserve"> </t>
    </r>
    <r>
      <rPr>
        <sz val="10"/>
        <color indexed="8"/>
        <rFont val="宋体"/>
        <family val="0"/>
      </rPr>
      <t>其他金融国有资本经营预算支出</t>
    </r>
  </si>
  <si>
    <t>转移性支出</t>
  </si>
  <si>
    <t>调出资金</t>
  </si>
  <si>
    <t>2019年攀枝花市全市及市本级国有资本经营预算收入预算（草案）表</t>
  </si>
  <si>
    <t>单位：万元</t>
  </si>
  <si>
    <t>全市</t>
  </si>
  <si>
    <t>市级</t>
  </si>
  <si>
    <t>县区级</t>
  </si>
  <si>
    <t xml:space="preserve">  利润收入</t>
  </si>
  <si>
    <t xml:space="preserve">  股利、股息收入</t>
  </si>
  <si>
    <t xml:space="preserve">  产权转让收入</t>
  </si>
  <si>
    <t xml:space="preserve">  清算收入</t>
  </si>
  <si>
    <t xml:space="preserve">  其他国有资本经营预算收入</t>
  </si>
  <si>
    <t>收入合计</t>
  </si>
  <si>
    <t>2019年攀枝花市全市及市本级国有资本经营预算支出预算（草案）表</t>
  </si>
  <si>
    <t>一、解决历史遗留问题及改革成本支出</t>
  </si>
  <si>
    <t xml:space="preserve">      “ 三供一业” 移交补助支出</t>
  </si>
  <si>
    <t xml:space="preserve">       国有企业办职教幼教补助支出</t>
  </si>
  <si>
    <t xml:space="preserve">       国有企业退休人员社会化管理补助支出</t>
  </si>
  <si>
    <t xml:space="preserve">       国有企业改革成本支出</t>
  </si>
  <si>
    <t xml:space="preserve">       其他解决历史遗留问题及改革成本支出</t>
  </si>
  <si>
    <t>二、国有企业资本金注入</t>
  </si>
  <si>
    <t xml:space="preserve">       国有经济结构调整支出</t>
  </si>
  <si>
    <t xml:space="preserve">       公益性设施投资支出 </t>
  </si>
  <si>
    <t xml:space="preserve">       前瞻性战略性产业发展支出</t>
  </si>
  <si>
    <t xml:space="preserve">       生态环境保护支出</t>
  </si>
  <si>
    <t xml:space="preserve">       支持科技进步支出 </t>
  </si>
  <si>
    <t xml:space="preserve">       保障国家经济安全支出</t>
  </si>
  <si>
    <t xml:space="preserve">       对外投资合作支出</t>
  </si>
  <si>
    <t xml:space="preserve">       其他国有企业资本金注入</t>
  </si>
  <si>
    <t>三、国有企业政策性补贴</t>
  </si>
  <si>
    <t xml:space="preserve">       国有企业政策性补贴</t>
  </si>
  <si>
    <t>四、金融国有资本经营预算支出</t>
  </si>
  <si>
    <t xml:space="preserve">       资本性支出</t>
  </si>
  <si>
    <t xml:space="preserve">       改革性支出</t>
  </si>
  <si>
    <t xml:space="preserve">       其他金融国有资本经营预算支出</t>
  </si>
  <si>
    <t>五、其他国有资本经营预算支出</t>
  </si>
  <si>
    <t>支出合计</t>
  </si>
  <si>
    <t>2019年攀枝花市全市及市本级国有资本经营预算收支预算（草案）表</t>
  </si>
  <si>
    <t>国有资本经营预算收入</t>
  </si>
  <si>
    <t>国有资本经营预算支出</t>
  </si>
  <si>
    <t>上级补助收入</t>
  </si>
  <si>
    <t>调出资金</t>
  </si>
  <si>
    <t>国有资本经营收入</t>
  </si>
  <si>
    <t>国有资本经营支出</t>
  </si>
  <si>
    <t>2018年攀枝花市全市及市本级社会保险基金收入执行表</t>
  </si>
  <si>
    <t>单位：万元</t>
  </si>
  <si>
    <r>
      <rPr>
        <b/>
        <sz val="12"/>
        <color indexed="8"/>
        <rFont val="宋体"/>
        <family val="0"/>
      </rPr>
      <t>预</t>
    </r>
    <r>
      <rPr>
        <b/>
        <sz val="12"/>
        <color indexed="8"/>
        <rFont val="Times New Roman"/>
        <family val="1"/>
      </rPr>
      <t xml:space="preserve">    </t>
    </r>
    <r>
      <rPr>
        <b/>
        <sz val="12"/>
        <color indexed="8"/>
        <rFont val="宋体"/>
        <family val="0"/>
      </rPr>
      <t>算</t>
    </r>
    <r>
      <rPr>
        <b/>
        <sz val="12"/>
        <color indexed="8"/>
        <rFont val="Times New Roman"/>
        <family val="1"/>
      </rPr>
      <t xml:space="preserve">    </t>
    </r>
    <r>
      <rPr>
        <b/>
        <sz val="12"/>
        <color indexed="8"/>
        <rFont val="宋体"/>
        <family val="0"/>
      </rPr>
      <t>科</t>
    </r>
    <r>
      <rPr>
        <b/>
        <sz val="12"/>
        <color indexed="8"/>
        <rFont val="Times New Roman"/>
        <family val="1"/>
      </rPr>
      <t xml:space="preserve">    </t>
    </r>
    <r>
      <rPr>
        <b/>
        <sz val="12"/>
        <color indexed="8"/>
        <rFont val="宋体"/>
        <family val="0"/>
      </rPr>
      <t>目</t>
    </r>
  </si>
  <si>
    <t>执行数</t>
  </si>
  <si>
    <t>简要说明</t>
  </si>
  <si>
    <t>一、企业职工基本养老保险基金收入</t>
  </si>
  <si>
    <t xml:space="preserve">    企业职工养老保险实行的是省级统筹。</t>
  </si>
  <si>
    <t xml:space="preserve">    其中：企业职工基本养老保险费收入</t>
  </si>
  <si>
    <t xml:space="preserve">          企业职工基本养老保险基金财政补贴收入</t>
  </si>
  <si>
    <t xml:space="preserve">          企业职工基本养老保险基金利息收入</t>
  </si>
  <si>
    <t xml:space="preserve">          企业职工基本养老保险基金委托投资收益</t>
  </si>
  <si>
    <t xml:space="preserve">          其他企业职工基本养老保险基金收入</t>
  </si>
  <si>
    <t>二、失业保险基金收入</t>
  </si>
  <si>
    <t xml:space="preserve">    其中：失业保险费收入</t>
  </si>
  <si>
    <t xml:space="preserve">          失业保险基金财政补贴收入</t>
  </si>
  <si>
    <t xml:space="preserve">          失业保险基金利息收入</t>
  </si>
  <si>
    <t xml:space="preserve">          其他失业保险基金收入</t>
  </si>
  <si>
    <t>三、城镇职工基本医疗保险基金收入</t>
  </si>
  <si>
    <t xml:space="preserve">    其中：城镇职工基本医疗保险费收入</t>
  </si>
  <si>
    <t xml:space="preserve">          城镇职工基本医疗保险基金财政补贴收入</t>
  </si>
  <si>
    <t xml:space="preserve">          城镇职工基本医疗保险基金利息收入</t>
  </si>
  <si>
    <t xml:space="preserve">          其他城镇职工基本医疗保险基金收入</t>
  </si>
  <si>
    <t>四、工伤保险基金收入</t>
  </si>
  <si>
    <t xml:space="preserve">    其中：工伤保险费收入</t>
  </si>
  <si>
    <t xml:space="preserve">          工伤保险基金财政补贴收入</t>
  </si>
  <si>
    <t xml:space="preserve">          工伤保险基金利息收入</t>
  </si>
  <si>
    <t xml:space="preserve">          其他工伤保险基金收入</t>
  </si>
  <si>
    <t>五、生育保险基金收入</t>
  </si>
  <si>
    <t xml:space="preserve">    其中：生育保险费收入</t>
  </si>
  <si>
    <t xml:space="preserve">          生育保险基金财政补贴收入</t>
  </si>
  <si>
    <t xml:space="preserve">          生育保险基金利息收入</t>
  </si>
  <si>
    <t xml:space="preserve">          其他生育保险基金收入</t>
  </si>
  <si>
    <t>六、新型农村合作医疗基金收入</t>
  </si>
  <si>
    <r>
      <rPr>
        <sz val="10"/>
        <color indexed="8"/>
        <rFont val="宋体"/>
        <family val="0"/>
      </rPr>
      <t xml:space="preserve"> </t>
    </r>
    <r>
      <rPr>
        <sz val="10"/>
        <color indexed="8"/>
        <rFont val="宋体"/>
        <family val="0"/>
      </rPr>
      <t xml:space="preserve">   </t>
    </r>
    <r>
      <rPr>
        <sz val="10"/>
        <color indexed="8"/>
        <rFont val="宋体"/>
        <family val="0"/>
      </rPr>
      <t>2018</t>
    </r>
    <r>
      <rPr>
        <sz val="10"/>
        <color indexed="8"/>
        <rFont val="宋体"/>
        <family val="0"/>
      </rPr>
      <t>年新型农村合作医疗保险基金和城镇居民基本医疗保险基金合并统筹为城乡居民基本医疗保险基金。</t>
    </r>
  </si>
  <si>
    <t xml:space="preserve">    其中：新型农村合作医疗基金缴费收入</t>
  </si>
  <si>
    <t xml:space="preserve">          新型农村合作医疗基金财政补贴收入</t>
  </si>
  <si>
    <t xml:space="preserve">          新型农村合作医疗基金利息收入</t>
  </si>
  <si>
    <t xml:space="preserve">          其他新型农村合作医疗基金收入</t>
  </si>
  <si>
    <t>七、城镇居民基本医疗保险基金收入</t>
  </si>
  <si>
    <t xml:space="preserve">    其中：城镇居民基本医疗保险基金缴费收入</t>
  </si>
  <si>
    <t xml:space="preserve">          城镇居民基本医疗保险基金财政补贴收入</t>
  </si>
  <si>
    <t xml:space="preserve">          城镇居民基本医疗保险基金利息收入</t>
  </si>
  <si>
    <t xml:space="preserve">          其他城镇居民基本医疗保险基金收入</t>
  </si>
  <si>
    <t>八、城乡居民基本养老保险基金收入</t>
  </si>
  <si>
    <t xml:space="preserve">    其中：城乡居民基本养老保险基金缴费收入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</si>
  <si>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</si>
  <si>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</si>
  <si>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</si>
  <si>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城乡居民基本养老保险基金集体补助收入</t>
  </si>
  <si>
    <t xml:space="preserve">          其他城乡居民基本养老保险基金收入</t>
  </si>
  <si>
    <t>九、机关事业单位基本养老保险基金收入</t>
  </si>
  <si>
    <t xml:space="preserve">    机关事业单位养老保险实行的是省级统筹。</t>
  </si>
  <si>
    <t xml:space="preserve">    其中：机关事业单位基本养老保险费收入</t>
  </si>
  <si>
    <t xml:space="preserve">          机关事业单位基本养老保险基金财政补助收入</t>
  </si>
  <si>
    <t xml:space="preserve">          机关事业单位基本养老保险基金利息收入</t>
  </si>
  <si>
    <t xml:space="preserve">          机关事业单位基本养老保险基金委托投资收益</t>
  </si>
  <si>
    <t xml:space="preserve">          其他机关事业单位基本养老保险基金收入</t>
  </si>
  <si>
    <t>十、城乡居民基本医疗保险基金收入</t>
  </si>
  <si>
    <t xml:space="preserve">    其中：城乡居民基本医疗保险基金缴费收入</t>
  </si>
  <si>
    <t xml:space="preserve">          城乡居民基本医疗保险基金财政补贴收入</t>
  </si>
  <si>
    <t xml:space="preserve">          城乡居民基本医疗保险基金利息收入</t>
  </si>
  <si>
    <t xml:space="preserve">          其他城乡居民基本医疗保险基金收入</t>
  </si>
  <si>
    <t>社会保险基金收入合计</t>
  </si>
  <si>
    <t>2018年攀枝花市全市及市本级社会保险基金支出执行表</t>
  </si>
  <si>
    <r>
      <rPr>
        <b/>
        <sz val="12"/>
        <color indexed="8"/>
        <rFont val="宋体"/>
        <family val="0"/>
      </rPr>
      <t>预</t>
    </r>
    <r>
      <rPr>
        <b/>
        <sz val="12"/>
        <color indexed="8"/>
        <rFont val="Times New Roman"/>
        <family val="1"/>
      </rPr>
      <t xml:space="preserve">    </t>
    </r>
    <r>
      <rPr>
        <b/>
        <sz val="12"/>
        <color indexed="8"/>
        <rFont val="宋体"/>
        <family val="0"/>
      </rPr>
      <t>算</t>
    </r>
    <r>
      <rPr>
        <b/>
        <sz val="12"/>
        <color indexed="8"/>
        <rFont val="Times New Roman"/>
        <family val="1"/>
      </rPr>
      <t xml:space="preserve">    </t>
    </r>
    <r>
      <rPr>
        <b/>
        <sz val="12"/>
        <color indexed="8"/>
        <rFont val="宋体"/>
        <family val="0"/>
      </rPr>
      <t>科</t>
    </r>
    <r>
      <rPr>
        <b/>
        <sz val="12"/>
        <color indexed="8"/>
        <rFont val="Times New Roman"/>
        <family val="1"/>
      </rPr>
      <t xml:space="preserve">    </t>
    </r>
    <r>
      <rPr>
        <b/>
        <sz val="12"/>
        <color indexed="8"/>
        <rFont val="宋体"/>
        <family val="0"/>
      </rPr>
      <t>目</t>
    </r>
  </si>
  <si>
    <t>一、企业职工基本养老保险基金支出</t>
  </si>
  <si>
    <t xml:space="preserve">    其中：基本养老金</t>
  </si>
  <si>
    <t xml:space="preserve">          医疗补助金</t>
  </si>
  <si>
    <t xml:space="preserve">          丧葬抚恤补助</t>
  </si>
  <si>
    <t xml:space="preserve">          其他企业职工基本养老保险基金支出</t>
  </si>
  <si>
    <t>二、失业保险基金支出</t>
  </si>
  <si>
    <t xml:space="preserve">    其中：失业保险金</t>
  </si>
  <si>
    <t xml:space="preserve">          医疗保险费</t>
  </si>
  <si>
    <t xml:space="preserve">          职业培训和职业介绍补贴</t>
  </si>
  <si>
    <t xml:space="preserve">          其他失业保险基金支出</t>
  </si>
  <si>
    <t>三、城镇职工基本医疗保险基金支出</t>
  </si>
  <si>
    <t xml:space="preserve">    其中：城镇职工基本医疗保险统筹基金待遇支出</t>
  </si>
  <si>
    <t xml:space="preserve">          城镇职工基本医疗保险个人账户基金待遇支出</t>
  </si>
  <si>
    <t xml:space="preserve">          其他城镇职工基本医疗保险基金支出</t>
  </si>
  <si>
    <t>四、工伤保险基金支出</t>
  </si>
  <si>
    <t xml:space="preserve">    其中：工伤保险待遇</t>
  </si>
  <si>
    <t xml:space="preserve">          劳动能力鉴定支出</t>
  </si>
  <si>
    <t xml:space="preserve">          工伤预防费用支出</t>
  </si>
  <si>
    <t xml:space="preserve">          其他工伤保险基金支出</t>
  </si>
  <si>
    <t>五、生育保险基金支出</t>
  </si>
  <si>
    <t xml:space="preserve">    其中：生育医疗费用支出</t>
  </si>
  <si>
    <t xml:space="preserve">          生育津贴支出</t>
  </si>
  <si>
    <t xml:space="preserve">          其他生育保险基金支出</t>
  </si>
  <si>
    <t>六、新型农村合作医疗基金支出</t>
  </si>
  <si>
    <t xml:space="preserve">    其中：新型农村合作医疗基金医疗待遇支出</t>
  </si>
  <si>
    <t xml:space="preserve">          大病医疗保险支出</t>
  </si>
  <si>
    <t xml:space="preserve">          其他新型农村合作医疗基金支出</t>
  </si>
  <si>
    <t>七、城镇居民基本医疗保险基金支出</t>
  </si>
  <si>
    <t xml:space="preserve">    其中：城镇居民基本医疗保险基金医疗待遇支出</t>
  </si>
  <si>
    <t xml:space="preserve">          其他城镇居民基本医疗保险基金支出</t>
  </si>
  <si>
    <t>八、城乡居民基本养老保险基金支出</t>
  </si>
  <si>
    <t xml:space="preserve">    其中：基础养老金支出</t>
  </si>
  <si>
    <t xml:space="preserve">          个人账户养老金支出</t>
  </si>
  <si>
    <t xml:space="preserve">          丧葬抚恤补助支出</t>
  </si>
  <si>
    <t xml:space="preserve">          其他城乡居民基本养老保险基金支出</t>
  </si>
  <si>
    <t>九、机关事业单位基本养老保险基金支出</t>
  </si>
  <si>
    <t xml:space="preserve">    其中：基本养老金支出</t>
  </si>
  <si>
    <t xml:space="preserve">          其他机关事业单位基本养老保险基金支出</t>
  </si>
  <si>
    <t>十、城乡居民基本医疗保险基金支出</t>
  </si>
  <si>
    <t xml:space="preserve">    其中：城乡居民基本医疗保险基金医疗待遇支出</t>
  </si>
  <si>
    <t xml:space="preserve">          其他城乡居民基本医疗保险基金支出</t>
  </si>
  <si>
    <t>社会保险基金支出合计</t>
  </si>
  <si>
    <t>2019年攀枝花市全市及市本级社会保险基金收入预算草案表</t>
  </si>
  <si>
    <r>
      <rPr>
        <b/>
        <sz val="12"/>
        <color indexed="8"/>
        <rFont val="宋体"/>
        <family val="0"/>
      </rPr>
      <t>预</t>
    </r>
    <r>
      <rPr>
        <b/>
        <sz val="12"/>
        <color indexed="8"/>
        <rFont val="Times New Roman"/>
        <family val="1"/>
      </rPr>
      <t xml:space="preserve">    </t>
    </r>
    <r>
      <rPr>
        <b/>
        <sz val="12"/>
        <color indexed="8"/>
        <rFont val="宋体"/>
        <family val="0"/>
      </rPr>
      <t>算</t>
    </r>
    <r>
      <rPr>
        <b/>
        <sz val="12"/>
        <color indexed="8"/>
        <rFont val="Times New Roman"/>
        <family val="1"/>
      </rPr>
      <t xml:space="preserve">    </t>
    </r>
    <r>
      <rPr>
        <b/>
        <sz val="12"/>
        <color indexed="8"/>
        <rFont val="宋体"/>
        <family val="0"/>
      </rPr>
      <t>科</t>
    </r>
    <r>
      <rPr>
        <b/>
        <sz val="12"/>
        <color indexed="8"/>
        <rFont val="Times New Roman"/>
        <family val="1"/>
      </rPr>
      <t xml:space="preserve">    </t>
    </r>
    <r>
      <rPr>
        <b/>
        <sz val="12"/>
        <color indexed="8"/>
        <rFont val="宋体"/>
        <family val="0"/>
      </rPr>
      <t>目</t>
    </r>
  </si>
  <si>
    <t>预算数</t>
  </si>
  <si>
    <t xml:space="preserve">     企业职工养老保险实行的是省级统筹。</t>
  </si>
  <si>
    <r>
      <rPr>
        <sz val="10"/>
        <color indexed="8"/>
        <rFont val="宋体"/>
        <family val="0"/>
      </rPr>
      <t xml:space="preserve"> </t>
    </r>
    <r>
      <rPr>
        <sz val="10"/>
        <color indexed="8"/>
        <rFont val="宋体"/>
        <family val="0"/>
      </rPr>
      <t xml:space="preserve">   </t>
    </r>
    <r>
      <rPr>
        <sz val="10"/>
        <color indexed="8"/>
        <rFont val="宋体"/>
        <family val="0"/>
      </rPr>
      <t>2018</t>
    </r>
    <r>
      <rPr>
        <sz val="10"/>
        <color indexed="8"/>
        <rFont val="宋体"/>
        <family val="0"/>
      </rPr>
      <t>年新型农村合作医疗保险基金和城镇居民基本医疗保险基金合并统筹为城乡居民基本医疗保险基金。</t>
    </r>
  </si>
  <si>
    <t>2019年攀枝花市全市及市本级社会保险基金支出预算草案表</t>
  </si>
  <si>
    <r>
      <rPr>
        <b/>
        <sz val="12"/>
        <color indexed="8"/>
        <rFont val="宋体"/>
        <family val="0"/>
      </rPr>
      <t>预</t>
    </r>
    <r>
      <rPr>
        <b/>
        <sz val="12"/>
        <color indexed="8"/>
        <rFont val="Times New Roman"/>
        <family val="1"/>
      </rPr>
      <t xml:space="preserve">    </t>
    </r>
    <r>
      <rPr>
        <b/>
        <sz val="12"/>
        <color indexed="8"/>
        <rFont val="宋体"/>
        <family val="0"/>
      </rPr>
      <t>算</t>
    </r>
    <r>
      <rPr>
        <b/>
        <sz val="12"/>
        <color indexed="8"/>
        <rFont val="Times New Roman"/>
        <family val="1"/>
      </rPr>
      <t xml:space="preserve">    </t>
    </r>
    <r>
      <rPr>
        <b/>
        <sz val="12"/>
        <color indexed="8"/>
        <rFont val="宋体"/>
        <family val="0"/>
      </rPr>
      <t>科</t>
    </r>
    <r>
      <rPr>
        <b/>
        <sz val="12"/>
        <color indexed="8"/>
        <rFont val="Times New Roman"/>
        <family val="1"/>
      </rPr>
      <t xml:space="preserve">    </t>
    </r>
    <r>
      <rPr>
        <b/>
        <sz val="12"/>
        <color indexed="8"/>
        <rFont val="宋体"/>
        <family val="0"/>
      </rPr>
      <t>目</t>
    </r>
  </si>
  <si>
    <t xml:space="preserve">     企业职工养老保险实行的是省级统筹。</t>
  </si>
  <si>
    <r>
      <rPr>
        <sz val="10"/>
        <color indexed="8"/>
        <rFont val="宋体"/>
        <family val="0"/>
      </rPr>
      <t xml:space="preserve">    </t>
    </r>
    <r>
      <rPr>
        <sz val="10"/>
        <color indexed="8"/>
        <rFont val="宋体"/>
        <family val="0"/>
      </rPr>
      <t>2018</t>
    </r>
    <r>
      <rPr>
        <sz val="10"/>
        <color indexed="8"/>
        <rFont val="宋体"/>
        <family val="0"/>
      </rPr>
      <t>年新型农村合作医疗保险基金和城镇居民基本医疗保险基金合并统筹为城乡居民基本医疗保险基金。</t>
    </r>
  </si>
  <si>
    <t xml:space="preserve">    机关事业单位养老保险实行的是省级统筹。</t>
  </si>
  <si>
    <t>2018年攀枝花市财政收入执行表</t>
  </si>
  <si>
    <t>单位：万元</t>
  </si>
  <si>
    <t>项    目</t>
  </si>
  <si>
    <t>执行数</t>
  </si>
  <si>
    <t>一、一般公共预算收入</t>
  </si>
  <si>
    <t>市级收入</t>
  </si>
  <si>
    <t>县区收入</t>
  </si>
  <si>
    <t>二、政府性基金预算收入</t>
  </si>
  <si>
    <t>三、国有资本经营预算收入</t>
  </si>
  <si>
    <t>全市财政收入</t>
  </si>
  <si>
    <t>县区财政收入</t>
  </si>
  <si>
    <t>注：上述收入不含社会保险基金收入</t>
  </si>
  <si>
    <t>2018年攀枝花市财政支出执行表</t>
  </si>
  <si>
    <t>单位：万元</t>
  </si>
  <si>
    <t>一、一般公共预算支出</t>
  </si>
  <si>
    <t>市级支出</t>
  </si>
  <si>
    <t>县区支出</t>
  </si>
  <si>
    <t>二、政府性基金预算支出</t>
  </si>
  <si>
    <t>三、国有资本经营预算支出</t>
  </si>
  <si>
    <t>四、扣除重复计算部分</t>
  </si>
  <si>
    <t>（一）政府性基金收入调入一般公共预算的资金安排的支出</t>
  </si>
  <si>
    <t>（二）国有资本经营预算收入调入一般公共预算的资金安排的支出</t>
  </si>
  <si>
    <t>全市财政支出</t>
  </si>
  <si>
    <t>县区财政支出</t>
  </si>
  <si>
    <t>注：上述支出不含社会保险基金支出；一般公共预算、政府性基金预算、国有资本预算结转下年支出部分。</t>
  </si>
  <si>
    <t>2019年攀枝花市财政收入预算表</t>
  </si>
  <si>
    <t>2019年攀枝花市财政支出预算表</t>
  </si>
  <si>
    <t>注：上述支出不含社会保险基金支出</t>
  </si>
  <si>
    <t>2019年地方政府一般债务限额及余额预算情况表</t>
  </si>
  <si>
    <t xml:space="preserve">    单位：亿元</t>
  </si>
  <si>
    <t xml:space="preserve">地         区
</t>
  </si>
  <si>
    <t>2019年债务限额</t>
  </si>
  <si>
    <t>2019年债务余额执行数</t>
  </si>
  <si>
    <t>一般债务</t>
  </si>
  <si>
    <t xml:space="preserve">  公         式</t>
  </si>
  <si>
    <t>B</t>
  </si>
  <si>
    <t>E</t>
  </si>
  <si>
    <t>全市合计</t>
  </si>
  <si>
    <t xml:space="preserve">    攀枝花市本级</t>
  </si>
  <si>
    <t>注：1.本表反映上一年度本地区、本级及所属地区地方政府债务限额及余额执行数。</t>
  </si>
  <si>
    <t xml:space="preserve">    2.本表由县级以上地方各级财政部门在本级人民代表大会批准预算后二十日内公开。</t>
  </si>
  <si>
    <t>2019年地方政府专项债务限额及余额预算情况表</t>
  </si>
  <si>
    <t>2019年债务限额</t>
  </si>
  <si>
    <t>2019年债务余额执行数</t>
  </si>
  <si>
    <t>专项债务</t>
  </si>
  <si>
    <t>C</t>
  </si>
  <si>
    <t>F</t>
  </si>
  <si>
    <t xml:space="preserve">       2.本表由县级以上地方各级财政部门在本级人民代表大会批准预算后二十日内公开。</t>
  </si>
  <si>
    <t>2018年末本地区、本级及所属地区地方政府债券发行、还本付息决算数</t>
  </si>
  <si>
    <t>单位：亿元</t>
  </si>
  <si>
    <t>地区</t>
  </si>
  <si>
    <t>债券发行</t>
  </si>
  <si>
    <t>还本付息</t>
  </si>
  <si>
    <t>全市</t>
  </si>
  <si>
    <t xml:space="preserve">  市本级</t>
  </si>
  <si>
    <t>县区合计</t>
  </si>
  <si>
    <t>2019年度本地区和本级地方政府债券（含再融资债券）发行及还本付息预算数</t>
  </si>
  <si>
    <t>单位：亿元</t>
  </si>
  <si>
    <t>项目</t>
  </si>
  <si>
    <t>全市</t>
  </si>
  <si>
    <t>市本级</t>
  </si>
  <si>
    <t>2019年地方政府债务还本</t>
  </si>
  <si>
    <t xml:space="preserve">     一般债务</t>
  </si>
  <si>
    <t xml:space="preserve">     专项债务</t>
  </si>
  <si>
    <t>2019年地方政府债务付息</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</si>
</sst>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0%"/>
    <numFmt numFmtId="178" formatCode="#,##0"/>
    <numFmt numFmtId="179" formatCode="@"/>
    <numFmt numFmtId="180" formatCode="#,##0_ ;[Red]-#,##0 "/>
    <numFmt numFmtId="181" formatCode="#,##0_ "/>
    <numFmt numFmtId="182" formatCode="#,##0.00"/>
    <numFmt numFmtId="183" formatCode="0.00%"/>
    <numFmt numFmtId="184" formatCode="0%"/>
    <numFmt numFmtId="185" formatCode="0.0000%"/>
    <numFmt numFmtId="186" formatCode="0_);[Red](0)"/>
    <numFmt numFmtId="187" formatCode="_ * #,##0.00000_ ;_ * -#,##0.00000_ ;_ * &quot;-&quot;??_ ;_ @_ "/>
    <numFmt numFmtId="188" formatCode="_ * #,##0.0000_ ;_ * -#,##0.0000_ ;_ * &quot;-&quot;??_ ;_ @_ "/>
    <numFmt numFmtId="189" formatCode="0_ "/>
  </numFmts>
  <fonts count="39">
    <font>
      <sz val="11"/>
      <color indexed="8"/>
      <name val="宋体"/>
      <family val="0"/>
    </font>
    <font>
      <sz val="9"/>
      <name val="宋体"/>
      <family val="0"/>
    </font>
    <font>
      <sz val="17"/>
      <color indexed="8"/>
      <name val="方正小标宋简体"/>
      <family val="0"/>
    </font>
    <font>
      <sz val="10"/>
      <color indexed="8"/>
      <name val="宋体"/>
      <family val="0"/>
    </font>
    <font>
      <b/>
      <sz val="10.5"/>
      <color indexed="8"/>
      <name val="宋体"/>
      <family val="0"/>
    </font>
    <font>
      <b/>
      <sz val="11"/>
      <color indexed="8"/>
      <name val="宋体"/>
      <family val="0"/>
    </font>
    <font>
      <b/>
      <sz val="10"/>
      <color indexed="8"/>
      <name val="宋体"/>
      <family val="0"/>
    </font>
    <font>
      <b/>
      <sz val="14"/>
      <color indexed="8"/>
      <name val="宋体"/>
      <family val="0"/>
    </font>
    <font>
      <sz val="9"/>
      <color indexed="8"/>
      <name val="宋体"/>
      <family val="0"/>
    </font>
    <font>
      <sz val="12"/>
      <color indexed="8"/>
      <name val="黑体"/>
      <family val="0"/>
    </font>
    <font>
      <b/>
      <sz val="12"/>
      <color indexed="8"/>
      <name val="宋体"/>
      <family val="0"/>
    </font>
    <font>
      <sz val="12"/>
      <color indexed="8"/>
      <name val="宋体"/>
      <family val="0"/>
    </font>
    <font>
      <b/>
      <sz val="18"/>
      <color indexed="8"/>
      <name val="宋体"/>
      <family val="0"/>
    </font>
    <font>
      <sz val="18"/>
      <color indexed="8"/>
      <name val="黑体"/>
      <family val="0"/>
    </font>
    <font>
      <sz val="10"/>
      <color indexed="8"/>
      <name val="黑体"/>
      <family val="0"/>
    </font>
    <font>
      <b/>
      <sz val="10"/>
      <color indexed="8"/>
      <name val="黑体"/>
      <family val="0"/>
    </font>
    <font>
      <sz val="8"/>
      <color indexed="8"/>
      <name val="宋体"/>
      <family val="0"/>
    </font>
    <font>
      <sz val="10"/>
      <color indexed="8"/>
      <name val="Times New Roman"/>
      <family val="1"/>
    </font>
    <font>
      <sz val="19"/>
      <color indexed="8"/>
      <name val="方正小标宋简体"/>
      <family val="0"/>
    </font>
    <font>
      <sz val="14"/>
      <color indexed="8"/>
      <name val="宋体"/>
      <family val="0"/>
    </font>
    <font>
      <sz val="15"/>
      <color indexed="8"/>
      <name val="方正小标宋简体"/>
      <family val="0"/>
    </font>
    <font>
      <sz val="15"/>
      <color indexed="8"/>
      <name val="宋体"/>
      <family val="0"/>
    </font>
    <font>
      <sz val="15"/>
      <color indexed="63"/>
      <name val="方正小标宋_GBK"/>
      <family val="0"/>
    </font>
    <font>
      <sz val="10.5"/>
      <color indexed="8"/>
      <name val="Times New Roman"/>
      <family val="1"/>
    </font>
    <font>
      <sz val="10.5"/>
      <color indexed="8"/>
      <name val="宋体"/>
      <family val="0"/>
    </font>
    <font>
      <sz val="10"/>
      <color indexed="63"/>
      <name val="Times New Roman"/>
      <family val="1"/>
    </font>
    <font>
      <b/>
      <sz val="9"/>
      <color indexed="8"/>
      <name val="宋体"/>
      <family val="0"/>
    </font>
    <font>
      <sz val="10"/>
      <color indexed="8"/>
      <name val="SimSun"/>
      <family val="0"/>
    </font>
    <font>
      <sz val="8"/>
      <color indexed="8"/>
      <name val="SimSun"/>
      <family val="0"/>
    </font>
    <font>
      <sz val="9"/>
      <color indexed="8"/>
      <name val="SimSun"/>
      <family val="0"/>
    </font>
    <font>
      <b/>
      <sz val="20"/>
      <color indexed="8"/>
      <name val="宋体"/>
      <family val="0"/>
    </font>
    <font>
      <b/>
      <sz val="12"/>
      <color indexed="8"/>
      <name val="Times New Roman"/>
      <family val="1"/>
    </font>
    <font>
      <sz val="18"/>
      <color indexed="8"/>
      <name val="宋体"/>
      <family val="0"/>
    </font>
    <font>
      <sz val="16"/>
      <color indexed="8"/>
      <name val="黑体"/>
      <family val="0"/>
    </font>
    <font>
      <sz val="14"/>
      <color indexed="8"/>
      <name val="等线"/>
      <family val="0"/>
    </font>
    <font>
      <sz val="11"/>
      <color indexed="8"/>
      <name val="SimSun"/>
      <family val="0"/>
    </font>
    <font>
      <sz val="11"/>
      <color indexed="8"/>
      <name val="等线"/>
      <family val="0"/>
    </font>
    <font>
      <sz val="12"/>
      <color indexed="8"/>
      <name val="等线"/>
      <family val="0"/>
    </font>
    <font>
      <sz val="12"/>
      <color indexed="8"/>
      <name val="SimSun"/>
      <family val="0"/>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right style="thin"/>
      <top>
        <color indexed="63"/>
      </top>
      <bottom>
        <color indexed="63"/>
      </bottom>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6">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2" fillId="0" borderId="0" xfId="0" applyAlignment="1" applyProtection="1">
      <alignment horizontal="center" vertical="center"/>
      <protection/>
    </xf>
    <xf numFmtId="0" fontId="3" fillId="0" borderId="1" xfId="0" applyAlignment="1" applyProtection="1">
      <alignment horizontal="right"/>
      <protection/>
    </xf>
    <xf numFmtId="0" fontId="4" fillId="0" borderId="2" xfId="0" applyAlignment="1" applyProtection="1">
      <alignment horizontal="distributed" vertical="center"/>
      <protection/>
    </xf>
    <xf numFmtId="0" fontId="4" fillId="0" borderId="2" xfId="0" applyAlignment="1" applyProtection="1">
      <alignment horizontal="center" vertical="center" wrapText="1"/>
      <protection locked="0"/>
    </xf>
    <xf numFmtId="176" fontId="4" fillId="0" borderId="2" xfId="0" applyAlignment="1" applyProtection="1">
      <alignment horizontal="left" vertical="center"/>
      <protection/>
    </xf>
    <xf numFmtId="176" fontId="4" fillId="0" borderId="2" xfId="0" applyAlignment="1" applyProtection="1">
      <alignment horizontal="right" vertical="center"/>
      <protection/>
    </xf>
    <xf numFmtId="177" fontId="4" fillId="0" borderId="2" xfId="0" applyAlignment="1" applyProtection="1">
      <alignment horizontal="right" vertical="center"/>
      <protection/>
    </xf>
    <xf numFmtId="176" fontId="0" fillId="0" borderId="0" xfId="0" applyAlignment="1" applyProtection="1">
      <alignment/>
      <protection/>
    </xf>
    <xf numFmtId="177" fontId="0" fillId="0" borderId="0" xfId="0" applyAlignment="1" applyProtection="1">
      <alignment/>
      <protection/>
    </xf>
    <xf numFmtId="0" fontId="3" fillId="0" borderId="2" xfId="0" applyAlignment="1" applyProtection="1">
      <alignment vertical="center"/>
      <protection/>
    </xf>
    <xf numFmtId="176" fontId="3" fillId="0" borderId="2" xfId="0" applyAlignment="1" applyProtection="1">
      <alignment horizontal="right" vertical="center"/>
      <protection/>
    </xf>
    <xf numFmtId="178" fontId="3" fillId="0" borderId="2" xfId="0" applyAlignment="1" applyProtection="1">
      <alignment horizontal="right" vertical="center"/>
      <protection/>
    </xf>
    <xf numFmtId="0" fontId="3" fillId="0" borderId="2" xfId="0" applyAlignment="1" applyProtection="1">
      <alignment horizontal="right" vertical="center"/>
      <protection/>
    </xf>
    <xf numFmtId="177" fontId="3" fillId="0" borderId="2" xfId="0" applyAlignment="1" applyProtection="1">
      <alignment horizontal="right" vertical="center"/>
      <protection/>
    </xf>
    <xf numFmtId="0" fontId="5" fillId="0" borderId="0" xfId="0" applyAlignment="1" applyProtection="1">
      <alignment/>
      <protection/>
    </xf>
    <xf numFmtId="177" fontId="6" fillId="0" borderId="2" xfId="0" applyAlignment="1" applyProtection="1">
      <alignment horizontal="right" vertical="center"/>
      <protection/>
    </xf>
    <xf numFmtId="0" fontId="5" fillId="0" borderId="2" xfId="0" applyAlignment="1" applyProtection="1">
      <alignment vertical="center"/>
      <protection/>
    </xf>
    <xf numFmtId="176" fontId="6" fillId="0" borderId="2" xfId="0" applyAlignment="1" applyProtection="1">
      <alignment horizontal="right" vertical="center"/>
      <protection/>
    </xf>
    <xf numFmtId="179" fontId="5" fillId="0" borderId="2" xfId="0" applyAlignment="1" applyProtection="1">
      <alignment horizontal="center" vertical="center" wrapText="1"/>
      <protection locked="0"/>
    </xf>
    <xf numFmtId="0" fontId="6" fillId="0" borderId="2" xfId="0" applyAlignment="1" applyProtection="1">
      <alignment horizontal="left" vertical="center" wrapText="1"/>
      <protection locked="0"/>
    </xf>
    <xf numFmtId="180" fontId="6" fillId="0" borderId="2" xfId="0" applyAlignment="1" applyProtection="1">
      <alignment horizontal="right" vertical="center"/>
      <protection/>
    </xf>
    <xf numFmtId="0" fontId="3" fillId="0" borderId="2" xfId="0" applyAlignment="1" applyProtection="1">
      <alignment horizontal="left" vertical="center" wrapText="1"/>
      <protection locked="0"/>
    </xf>
    <xf numFmtId="180" fontId="3" fillId="0" borderId="2" xfId="0" applyAlignment="1" applyProtection="1">
      <alignment/>
      <protection/>
    </xf>
    <xf numFmtId="176" fontId="3" fillId="0" borderId="2" xfId="0" applyAlignment="1" applyProtection="1">
      <alignment/>
      <protection/>
    </xf>
    <xf numFmtId="0" fontId="6" fillId="0" borderId="2" xfId="0" applyAlignment="1" applyProtection="1">
      <alignment horizontal="left" vertical="center"/>
      <protection/>
    </xf>
    <xf numFmtId="0" fontId="6" fillId="0" borderId="2" xfId="0" applyAlignment="1" applyProtection="1">
      <alignment horizontal="right" vertical="center"/>
      <protection/>
    </xf>
    <xf numFmtId="0" fontId="3" fillId="0" borderId="2" xfId="0" applyAlignment="1" applyProtection="1">
      <alignment/>
      <protection/>
    </xf>
    <xf numFmtId="0" fontId="3" fillId="0" borderId="2" xfId="0" applyAlignment="1" applyProtection="1">
      <alignment vertical="center" wrapText="1"/>
      <protection/>
    </xf>
    <xf numFmtId="0" fontId="3" fillId="0" borderId="2" xfId="0" applyAlignment="1" applyProtection="1">
      <alignment horizontal="left" vertical="center" wrapText="1"/>
      <protection/>
    </xf>
    <xf numFmtId="181" fontId="3" fillId="0" borderId="2" xfId="0" applyAlignment="1" applyProtection="1">
      <alignment/>
      <protection/>
    </xf>
    <xf numFmtId="0" fontId="6" fillId="0" borderId="2" xfId="0" applyAlignment="1" applyProtection="1">
      <alignment vertical="center"/>
      <protection/>
    </xf>
    <xf numFmtId="180" fontId="6" fillId="0" borderId="2" xfId="0" applyAlignment="1" applyProtection="1">
      <alignment/>
      <protection/>
    </xf>
    <xf numFmtId="0" fontId="6" fillId="0" borderId="2" xfId="0" applyAlignment="1" applyProtection="1">
      <alignment vertical="top"/>
      <protection/>
    </xf>
    <xf numFmtId="0" fontId="6" fillId="0" borderId="2" xfId="0" applyAlignment="1" applyProtection="1">
      <alignment/>
      <protection/>
    </xf>
    <xf numFmtId="179" fontId="6" fillId="0" borderId="2" xfId="0" applyAlignment="1" applyProtection="1">
      <alignment horizontal="center" vertical="center" wrapText="1"/>
      <protection locked="0"/>
    </xf>
    <xf numFmtId="0" fontId="0" fillId="0" borderId="0" xfId="0" applyAlignment="1" applyProtection="1">
      <alignment vertical="center"/>
      <protection/>
    </xf>
    <xf numFmtId="0" fontId="7" fillId="0" borderId="0" xfId="0" applyAlignment="1" applyProtection="1">
      <alignment horizontal="center" vertical="center"/>
      <protection/>
    </xf>
    <xf numFmtId="0" fontId="3" fillId="0" borderId="0" xfId="0" applyAlignment="1" applyProtection="1">
      <alignment horizontal="right" vertical="center"/>
      <protection/>
    </xf>
    <xf numFmtId="0" fontId="3" fillId="0" borderId="0" xfId="0" applyAlignment="1" applyProtection="1">
      <alignment vertical="center"/>
      <protection/>
    </xf>
    <xf numFmtId="0" fontId="6" fillId="0" borderId="2" xfId="0" applyAlignment="1" applyProtection="1">
      <alignment horizontal="center" vertical="center" wrapText="1"/>
      <protection locked="0"/>
    </xf>
    <xf numFmtId="0" fontId="3" fillId="0" borderId="0" xfId="0" applyAlignment="1" applyProtection="1">
      <alignment horizontal="center" vertical="center"/>
      <protection/>
    </xf>
    <xf numFmtId="0" fontId="6" fillId="0" borderId="0" xfId="0" applyAlignment="1" applyProtection="1">
      <alignment vertical="center"/>
      <protection/>
    </xf>
    <xf numFmtId="0" fontId="6" fillId="0" borderId="3" xfId="0" applyAlignment="1" applyProtection="1">
      <alignment horizontal="left" vertical="center"/>
      <protection/>
    </xf>
    <xf numFmtId="0" fontId="6" fillId="0" borderId="4" xfId="0" applyAlignment="1" applyProtection="1">
      <alignment horizontal="left" vertical="center"/>
      <protection/>
    </xf>
    <xf numFmtId="182" fontId="6" fillId="0" borderId="0" xfId="0" applyAlignment="1" applyProtection="1">
      <alignment vertical="center"/>
      <protection/>
    </xf>
    <xf numFmtId="0" fontId="3" fillId="0" borderId="3" xfId="0" applyAlignment="1" applyProtection="1">
      <alignment horizontal="left" vertical="center"/>
      <protection/>
    </xf>
    <xf numFmtId="0" fontId="3" fillId="0" borderId="4" xfId="0" applyAlignment="1" applyProtection="1">
      <alignment horizontal="left" vertical="center"/>
      <protection/>
    </xf>
    <xf numFmtId="182" fontId="3" fillId="0" borderId="0" xfId="0" applyAlignment="1" applyProtection="1">
      <alignment vertical="center"/>
      <protection/>
    </xf>
    <xf numFmtId="181" fontId="6" fillId="0" borderId="2" xfId="0" applyAlignment="1" applyProtection="1">
      <alignment horizontal="right" vertical="center"/>
      <protection/>
    </xf>
    <xf numFmtId="0" fontId="3" fillId="0" borderId="2" xfId="0" applyAlignment="1" applyProtection="1">
      <alignment horizontal="left" vertical="center"/>
      <protection/>
    </xf>
    <xf numFmtId="0" fontId="6" fillId="0" borderId="2" xfId="0" applyAlignment="1" applyProtection="1">
      <alignment horizontal="center" vertical="center"/>
      <protection/>
    </xf>
    <xf numFmtId="176" fontId="6" fillId="0" borderId="2" xfId="0" applyAlignment="1" applyProtection="1">
      <alignment vertical="center"/>
      <protection/>
    </xf>
    <xf numFmtId="176" fontId="3" fillId="0" borderId="2" xfId="0" applyAlignment="1" applyProtection="1">
      <alignment vertical="center"/>
      <protection/>
    </xf>
    <xf numFmtId="176" fontId="0" fillId="0" borderId="0" xfId="0" applyAlignment="1" applyProtection="1">
      <alignment vertical="center"/>
      <protection/>
    </xf>
    <xf numFmtId="177" fontId="0" fillId="0" borderId="0" xfId="0" applyAlignment="1" applyProtection="1">
      <alignment vertical="center"/>
      <protection/>
    </xf>
    <xf numFmtId="178" fontId="0" fillId="0" borderId="0" xfId="0" applyAlignment="1" applyProtection="1">
      <alignment vertical="center"/>
      <protection/>
    </xf>
    <xf numFmtId="0" fontId="8" fillId="0" borderId="0" xfId="0" applyAlignment="1" applyProtection="1">
      <alignment horizontal="right" vertical="center"/>
      <protection/>
    </xf>
    <xf numFmtId="0" fontId="9" fillId="0" borderId="2" xfId="0" applyAlignment="1" applyProtection="1">
      <alignment horizontal="center" vertical="center"/>
      <protection/>
    </xf>
    <xf numFmtId="0" fontId="5" fillId="0" borderId="0" xfId="0" applyAlignment="1" applyProtection="1">
      <alignment vertical="center"/>
      <protection/>
    </xf>
    <xf numFmtId="181" fontId="10" fillId="0" borderId="2" xfId="0" applyAlignment="1" applyProtection="1">
      <alignment vertical="center"/>
      <protection/>
    </xf>
    <xf numFmtId="0" fontId="0" fillId="0" borderId="2" xfId="0" applyAlignment="1" applyProtection="1">
      <alignment vertical="center"/>
      <protection/>
    </xf>
    <xf numFmtId="181" fontId="11" fillId="0" borderId="2" xfId="0" applyAlignment="1" applyProtection="1">
      <alignment vertical="center"/>
      <protection/>
    </xf>
    <xf numFmtId="0" fontId="12" fillId="0" borderId="0" xfId="0" applyAlignment="1" applyProtection="1">
      <alignment horizontal="center" vertical="center"/>
      <protection/>
    </xf>
    <xf numFmtId="178" fontId="6" fillId="0" borderId="2" xfId="0" applyAlignment="1" applyProtection="1">
      <alignment horizontal="right" vertical="center"/>
      <protection/>
    </xf>
    <xf numFmtId="178" fontId="6" fillId="0" borderId="2" xfId="0" applyAlignment="1" applyProtection="1">
      <alignment horizontal="left" vertical="center"/>
      <protection/>
    </xf>
    <xf numFmtId="178" fontId="3" fillId="0" borderId="2" xfId="0" applyAlignment="1" applyProtection="1">
      <alignment horizontal="left" vertical="center"/>
      <protection/>
    </xf>
    <xf numFmtId="178" fontId="6" fillId="0" borderId="5" xfId="0" applyAlignment="1" applyProtection="1">
      <alignment horizontal="right" vertical="center"/>
      <protection/>
    </xf>
    <xf numFmtId="178" fontId="3" fillId="0" borderId="5" xfId="0" applyAlignment="1" applyProtection="1">
      <alignment horizontal="right" vertical="center"/>
      <protection/>
    </xf>
    <xf numFmtId="178" fontId="6" fillId="0" borderId="6" xfId="0" applyAlignment="1" applyProtection="1">
      <alignment horizontal="left" vertical="center"/>
      <protection/>
    </xf>
    <xf numFmtId="178" fontId="6" fillId="0" borderId="3" xfId="0" applyAlignment="1" applyProtection="1">
      <alignment horizontal="left" vertical="center"/>
      <protection/>
    </xf>
    <xf numFmtId="178" fontId="3" fillId="0" borderId="7" xfId="0" applyAlignment="1" applyProtection="1">
      <alignment horizontal="right" vertical="center"/>
      <protection/>
    </xf>
    <xf numFmtId="178" fontId="3" fillId="0" borderId="6" xfId="0" applyAlignment="1" applyProtection="1">
      <alignment horizontal="left" vertical="center"/>
      <protection/>
    </xf>
    <xf numFmtId="178" fontId="3" fillId="0" borderId="3" xfId="0" applyAlignment="1" applyProtection="1">
      <alignment horizontal="left" vertical="center"/>
      <protection/>
    </xf>
    <xf numFmtId="178" fontId="6" fillId="0" borderId="4" xfId="0" applyAlignment="1" applyProtection="1">
      <alignment horizontal="left" vertical="center"/>
      <protection/>
    </xf>
    <xf numFmtId="178" fontId="3" fillId="0" borderId="4" xfId="0" applyAlignment="1" applyProtection="1">
      <alignment horizontal="left" vertical="center"/>
      <protection/>
    </xf>
    <xf numFmtId="178" fontId="0" fillId="0" borderId="0" xfId="0" applyAlignment="1" applyProtection="1">
      <alignment/>
      <protection/>
    </xf>
    <xf numFmtId="0" fontId="6" fillId="0" borderId="4" xfId="0" applyAlignment="1" applyProtection="1">
      <alignment horizontal="center" vertical="center"/>
      <protection/>
    </xf>
    <xf numFmtId="0" fontId="6" fillId="0" borderId="6" xfId="0" applyAlignment="1" applyProtection="1">
      <alignment horizontal="center" vertical="center"/>
      <protection/>
    </xf>
    <xf numFmtId="0" fontId="8" fillId="0" borderId="1" xfId="0" applyAlignment="1" applyProtection="1">
      <alignment horizontal="right" vertical="center"/>
      <protection/>
    </xf>
    <xf numFmtId="0" fontId="3" fillId="0" borderId="0" xfId="0" applyAlignment="1" applyProtection="1">
      <alignment/>
      <protection/>
    </xf>
    <xf numFmtId="177" fontId="6" fillId="0" borderId="2" xfId="0" applyAlignment="1" applyProtection="1">
      <alignment horizontal="center" vertical="center" wrapText="1"/>
      <protection locked="0"/>
    </xf>
    <xf numFmtId="177" fontId="6" fillId="0" borderId="2" xfId="0" applyAlignment="1" applyProtection="1">
      <alignment vertical="center"/>
      <protection/>
    </xf>
    <xf numFmtId="177" fontId="3" fillId="0" borderId="2" xfId="0" applyAlignment="1" applyProtection="1">
      <alignment vertical="center"/>
      <protection/>
    </xf>
    <xf numFmtId="0" fontId="6" fillId="0" borderId="2" xfId="0" applyAlignment="1" applyProtection="1">
      <alignment vertical="center" wrapText="1"/>
      <protection/>
    </xf>
    <xf numFmtId="181" fontId="3" fillId="0" borderId="2" xfId="0" applyAlignment="1" applyProtection="1">
      <alignment horizontal="right" vertical="center"/>
      <protection/>
    </xf>
    <xf numFmtId="181" fontId="6" fillId="0" borderId="2" xfId="0" applyAlignment="1" applyProtection="1">
      <alignment vertical="center"/>
      <protection/>
    </xf>
    <xf numFmtId="181" fontId="3" fillId="0" borderId="2" xfId="0" applyAlignment="1" applyProtection="1">
      <alignment vertical="center"/>
      <protection/>
    </xf>
    <xf numFmtId="0" fontId="6" fillId="0" borderId="2" xfId="0" applyAlignment="1" applyProtection="1">
      <alignment horizontal="left" vertical="center" wrapText="1"/>
      <protection/>
    </xf>
    <xf numFmtId="181" fontId="3" fillId="0" borderId="0" xfId="0" applyAlignment="1" applyProtection="1">
      <alignment vertical="center"/>
      <protection/>
    </xf>
    <xf numFmtId="183" fontId="0" fillId="0" borderId="0" xfId="0" applyAlignment="1" applyProtection="1">
      <alignment/>
      <protection/>
    </xf>
    <xf numFmtId="178" fontId="10" fillId="0" borderId="2" xfId="0" applyAlignment="1" applyProtection="1">
      <alignment vertical="center"/>
      <protection/>
    </xf>
    <xf numFmtId="178" fontId="11" fillId="0" borderId="2" xfId="0" applyAlignment="1" applyProtection="1">
      <alignment vertical="center"/>
      <protection/>
    </xf>
    <xf numFmtId="0" fontId="5" fillId="0" borderId="2" xfId="0" applyAlignment="1" applyProtection="1">
      <alignment horizontal="center" vertical="center"/>
      <protection/>
    </xf>
    <xf numFmtId="178" fontId="6" fillId="0" borderId="7" xfId="0" applyAlignment="1" applyProtection="1">
      <alignment horizontal="right" vertical="center"/>
      <protection/>
    </xf>
    <xf numFmtId="0" fontId="13" fillId="0" borderId="0" xfId="0" applyAlignment="1" applyProtection="1">
      <alignment horizontal="center" vertical="center" wrapText="1"/>
      <protection/>
    </xf>
    <xf numFmtId="0" fontId="14" fillId="0" borderId="2" xfId="0" applyAlignment="1" applyProtection="1">
      <alignment horizontal="center" vertical="center"/>
      <protection/>
    </xf>
    <xf numFmtId="0" fontId="15" fillId="0" borderId="2" xfId="0" applyAlignment="1" applyProtection="1">
      <alignment horizontal="left" vertical="center"/>
      <protection/>
    </xf>
    <xf numFmtId="178" fontId="15" fillId="0" borderId="2" xfId="0" applyAlignment="1" applyProtection="1">
      <alignment horizontal="right" vertical="center"/>
      <protection/>
    </xf>
    <xf numFmtId="0" fontId="13" fillId="0" borderId="0" xfId="0" applyAlignment="1" applyProtection="1">
      <alignment horizontal="center" vertical="center"/>
      <protection/>
    </xf>
    <xf numFmtId="0" fontId="0" fillId="0" borderId="0" xfId="0" applyAlignment="1" applyProtection="1">
      <alignment horizontal="right"/>
      <protection/>
    </xf>
    <xf numFmtId="176" fontId="3" fillId="0" borderId="0" xfId="0" applyAlignment="1" applyProtection="1">
      <alignment horizontal="right" vertical="center"/>
      <protection/>
    </xf>
    <xf numFmtId="0" fontId="6" fillId="0" borderId="2" xfId="0" applyAlignment="1" applyProtection="1">
      <alignment horizontal="distributed" vertical="center"/>
      <protection/>
    </xf>
    <xf numFmtId="0" fontId="3" fillId="0" borderId="8" xfId="0" applyAlignment="1" applyProtection="1">
      <alignment horizontal="center"/>
      <protection/>
    </xf>
    <xf numFmtId="0" fontId="8" fillId="0" borderId="0" xfId="0" applyAlignment="1" applyProtection="1">
      <alignment horizontal="right"/>
      <protection/>
    </xf>
    <xf numFmtId="0" fontId="6" fillId="0" borderId="5" xfId="0" applyAlignment="1" applyProtection="1">
      <alignment horizontal="center" vertical="center" wrapText="1"/>
      <protection locked="0"/>
    </xf>
    <xf numFmtId="0" fontId="6" fillId="0" borderId="9" xfId="0" applyAlignment="1" applyProtection="1">
      <alignment horizontal="center" vertical="center" wrapText="1"/>
      <protection locked="0"/>
    </xf>
    <xf numFmtId="0" fontId="6" fillId="0" borderId="3" xfId="0" applyAlignment="1" applyProtection="1">
      <alignment horizontal="center" vertical="center" wrapText="1"/>
      <protection locked="0"/>
    </xf>
    <xf numFmtId="0" fontId="6" fillId="0" borderId="7" xfId="0" applyAlignment="1" applyProtection="1">
      <alignment horizontal="center" vertical="center" wrapText="1"/>
      <protection locked="0"/>
    </xf>
    <xf numFmtId="0" fontId="6" fillId="0" borderId="0" xfId="0" applyAlignment="1" applyProtection="1">
      <alignment/>
      <protection/>
    </xf>
    <xf numFmtId="182" fontId="3" fillId="0" borderId="2" xfId="0" applyAlignment="1" applyProtection="1">
      <alignment horizontal="right" vertical="center"/>
      <protection/>
    </xf>
    <xf numFmtId="0" fontId="16" fillId="0" borderId="0" xfId="0" applyAlignment="1" applyProtection="1">
      <alignment horizontal="right" vertical="center"/>
      <protection/>
    </xf>
    <xf numFmtId="0" fontId="3" fillId="0" borderId="2" xfId="0" applyAlignment="1" applyProtection="1">
      <alignment wrapText="1"/>
      <protection/>
    </xf>
    <xf numFmtId="0" fontId="3" fillId="0" borderId="0" xfId="0" applyAlignment="1" applyProtection="1">
      <alignment horizontal="right"/>
      <protection/>
    </xf>
    <xf numFmtId="178" fontId="3" fillId="0" borderId="2" xfId="0" applyAlignment="1" applyProtection="1">
      <alignment vertical="center"/>
      <protection/>
    </xf>
    <xf numFmtId="0" fontId="0" fillId="0" borderId="2" xfId="0" applyAlignment="1" applyProtection="1">
      <alignment/>
      <protection/>
    </xf>
    <xf numFmtId="178" fontId="17" fillId="0" borderId="2" xfId="0" applyAlignment="1" applyProtection="1">
      <alignment horizontal="right" vertical="center" wrapText="1"/>
      <protection/>
    </xf>
    <xf numFmtId="0" fontId="17" fillId="0" borderId="2" xfId="0" applyAlignment="1" applyProtection="1">
      <alignment horizontal="right" vertical="center" wrapText="1"/>
      <protection/>
    </xf>
    <xf numFmtId="184" fontId="3" fillId="0" borderId="2" xfId="0" applyAlignment="1" applyProtection="1">
      <alignment vertical="center"/>
      <protection/>
    </xf>
    <xf numFmtId="0" fontId="6" fillId="0" borderId="0" xfId="0" applyAlignment="1" applyProtection="1">
      <alignment horizontal="left" vertical="center"/>
      <protection/>
    </xf>
    <xf numFmtId="179" fontId="6" fillId="0" borderId="2" xfId="0" applyAlignment="1" applyProtection="1">
      <alignment horizontal="left" vertical="center" wrapText="1"/>
      <protection locked="0"/>
    </xf>
    <xf numFmtId="185" fontId="0" fillId="0" borderId="0" xfId="0" applyAlignment="1" applyProtection="1">
      <alignment/>
      <protection/>
    </xf>
    <xf numFmtId="176" fontId="3" fillId="0" borderId="0" xfId="0" applyAlignment="1" applyProtection="1">
      <alignment vertical="center"/>
      <protection/>
    </xf>
    <xf numFmtId="0" fontId="18" fillId="0" borderId="0" xfId="0" applyAlignment="1" applyProtection="1">
      <alignment horizontal="center" vertical="center"/>
      <protection/>
    </xf>
    <xf numFmtId="0" fontId="19" fillId="0" borderId="0" xfId="0" applyAlignment="1" applyProtection="1">
      <alignment vertical="center"/>
      <protection/>
    </xf>
    <xf numFmtId="0" fontId="10" fillId="0" borderId="2" xfId="0" applyAlignment="1" applyProtection="1">
      <alignment horizontal="center" vertical="center"/>
      <protection/>
    </xf>
    <xf numFmtId="0" fontId="5" fillId="0" borderId="2" xfId="0" applyAlignment="1" applyProtection="1">
      <alignment horizontal="left" vertical="center" wrapText="1"/>
      <protection/>
    </xf>
    <xf numFmtId="176" fontId="5" fillId="0" borderId="2" xfId="0" applyAlignment="1" applyProtection="1">
      <alignment vertical="center"/>
      <protection/>
    </xf>
    <xf numFmtId="176" fontId="5" fillId="0" borderId="2" xfId="0" applyAlignment="1" applyProtection="1">
      <alignment horizontal="center" vertical="center"/>
      <protection/>
    </xf>
    <xf numFmtId="0" fontId="0" fillId="0" borderId="2" xfId="0" applyAlignment="1" applyProtection="1">
      <alignment horizontal="left" vertical="center"/>
      <protection/>
    </xf>
    <xf numFmtId="176" fontId="0" fillId="0" borderId="2" xfId="0" applyAlignment="1" applyProtection="1">
      <alignment vertical="center"/>
      <protection/>
    </xf>
    <xf numFmtId="0" fontId="0" fillId="0" borderId="2" xfId="0" applyAlignment="1" applyProtection="1">
      <alignment horizontal="left" vertical="center" wrapText="1"/>
      <protection/>
    </xf>
    <xf numFmtId="178" fontId="0" fillId="0" borderId="2" xfId="0" applyAlignment="1" applyProtection="1">
      <alignment horizontal="right" vertical="center"/>
      <protection/>
    </xf>
    <xf numFmtId="0" fontId="5" fillId="0" borderId="2" xfId="0" applyAlignment="1" applyProtection="1">
      <alignment horizontal="left" vertical="center"/>
      <protection/>
    </xf>
    <xf numFmtId="178" fontId="5" fillId="0" borderId="2" xfId="0" applyAlignment="1" applyProtection="1">
      <alignment vertical="center" wrapText="1"/>
      <protection/>
    </xf>
    <xf numFmtId="178" fontId="5" fillId="0" borderId="2" xfId="0" applyAlignment="1" applyProtection="1">
      <alignment horizontal="right" vertical="center"/>
      <protection/>
    </xf>
    <xf numFmtId="178" fontId="5" fillId="0" borderId="2" xfId="0" applyAlignment="1" applyProtection="1">
      <alignment vertical="center"/>
      <protection/>
    </xf>
    <xf numFmtId="176" fontId="3" fillId="0" borderId="2" xfId="0" applyAlignment="1" applyProtection="1">
      <alignment horizontal="center" vertical="center" wrapText="1"/>
      <protection locked="0"/>
    </xf>
    <xf numFmtId="177" fontId="3" fillId="0" borderId="2" xfId="0" applyAlignment="1" applyProtection="1">
      <alignment horizontal="center" vertical="center" wrapText="1"/>
      <protection locked="0"/>
    </xf>
    <xf numFmtId="176" fontId="6" fillId="0" borderId="2" xfId="0" applyAlignment="1" applyProtection="1">
      <alignment horizontal="center" vertical="center"/>
      <protection/>
    </xf>
    <xf numFmtId="183" fontId="3" fillId="0" borderId="0" xfId="0" applyAlignment="1" applyProtection="1">
      <alignment/>
      <protection/>
    </xf>
    <xf numFmtId="178" fontId="3" fillId="0" borderId="0" xfId="0" applyAlignment="1" applyProtection="1">
      <alignment horizontal="right" vertical="center"/>
      <protection/>
    </xf>
    <xf numFmtId="178" fontId="6" fillId="0" borderId="2" xfId="0" applyAlignment="1" applyProtection="1">
      <alignment horizontal="center" vertical="center" wrapText="1"/>
      <protection locked="0"/>
    </xf>
    <xf numFmtId="178" fontId="6" fillId="0" borderId="2" xfId="0" applyAlignment="1" applyProtection="1">
      <alignment vertical="center"/>
      <protection/>
    </xf>
    <xf numFmtId="178" fontId="3" fillId="0" borderId="0" xfId="0" applyAlignment="1" applyProtection="1">
      <alignment vertical="center"/>
      <protection/>
    </xf>
    <xf numFmtId="0" fontId="2" fillId="0" borderId="0" xfId="0" applyAlignment="1" applyProtection="1">
      <alignment horizontal="center" vertical="center" wrapText="1"/>
      <protection/>
    </xf>
    <xf numFmtId="178" fontId="11" fillId="0" borderId="2" xfId="0" applyAlignment="1" applyProtection="1">
      <alignment horizontal="right" vertical="center"/>
      <protection/>
    </xf>
    <xf numFmtId="178" fontId="10" fillId="0" borderId="2" xfId="0" applyAlignment="1" applyProtection="1">
      <alignment horizontal="right" vertical="center"/>
      <protection/>
    </xf>
    <xf numFmtId="0" fontId="0" fillId="0" borderId="1" xfId="0" applyAlignment="1" applyProtection="1">
      <alignment horizontal="right" vertical="center"/>
      <protection/>
    </xf>
    <xf numFmtId="0" fontId="20" fillId="0" borderId="0" xfId="0" applyAlignment="1" applyProtection="1">
      <alignment horizontal="center" vertical="center"/>
      <protection/>
    </xf>
    <xf numFmtId="0" fontId="10" fillId="0" borderId="2" xfId="0" applyAlignment="1" applyProtection="1">
      <alignment horizontal="center" vertical="center" wrapText="1"/>
      <protection locked="0"/>
    </xf>
    <xf numFmtId="0" fontId="10" fillId="0" borderId="2" xfId="0" applyAlignment="1" applyProtection="1">
      <alignment vertical="center"/>
      <protection/>
    </xf>
    <xf numFmtId="181" fontId="10" fillId="0" borderId="7" xfId="0" applyAlignment="1" applyProtection="1">
      <alignment vertical="center" wrapText="1"/>
      <protection locked="0"/>
    </xf>
    <xf numFmtId="0" fontId="11" fillId="0" borderId="2" xfId="0" applyAlignment="1" applyProtection="1">
      <alignment vertical="center"/>
      <protection/>
    </xf>
    <xf numFmtId="181" fontId="10" fillId="0" borderId="2" xfId="0" applyAlignment="1" applyProtection="1">
      <alignment vertical="center" wrapText="1"/>
      <protection locked="0"/>
    </xf>
    <xf numFmtId="181" fontId="10" fillId="0" borderId="7" xfId="0" applyAlignment="1" applyProtection="1">
      <alignment vertical="center"/>
      <protection/>
    </xf>
    <xf numFmtId="176" fontId="3" fillId="0" borderId="2" xfId="0" applyAlignment="1" applyProtection="1">
      <alignment horizontal="right" vertical="center" wrapText="1"/>
      <protection locked="0"/>
    </xf>
    <xf numFmtId="186" fontId="6" fillId="0" borderId="2" xfId="0" applyAlignment="1" applyProtection="1">
      <alignment horizontal="center" vertical="center" wrapText="1"/>
      <protection locked="0"/>
    </xf>
    <xf numFmtId="186" fontId="3" fillId="0" borderId="2" xfId="0" applyAlignment="1" applyProtection="1">
      <alignment horizontal="right" vertical="center"/>
      <protection/>
    </xf>
    <xf numFmtId="186" fontId="6" fillId="0" borderId="2" xfId="0" applyAlignment="1" applyProtection="1">
      <alignment vertical="center"/>
      <protection/>
    </xf>
    <xf numFmtId="186" fontId="3" fillId="0" borderId="2" xfId="0" applyAlignment="1" applyProtection="1">
      <alignment vertical="center"/>
      <protection/>
    </xf>
    <xf numFmtId="0" fontId="3" fillId="0" borderId="1" xfId="0" applyAlignment="1" applyProtection="1">
      <alignment horizontal="right" vertical="center"/>
      <protection/>
    </xf>
    <xf numFmtId="181" fontId="10" fillId="0" borderId="7" xfId="0" applyAlignment="1" applyProtection="1">
      <alignment horizontal="right" vertical="center" wrapText="1"/>
      <protection locked="0"/>
    </xf>
    <xf numFmtId="181" fontId="10" fillId="0" borderId="2" xfId="0" applyAlignment="1" applyProtection="1">
      <alignment horizontal="right" vertical="center" wrapText="1"/>
      <protection locked="0"/>
    </xf>
    <xf numFmtId="181" fontId="10" fillId="0" borderId="7" xfId="0" applyAlignment="1" applyProtection="1">
      <alignment horizontal="right" vertical="center"/>
      <protection/>
    </xf>
    <xf numFmtId="181" fontId="11" fillId="0" borderId="2" xfId="0" applyAlignment="1" applyProtection="1">
      <alignment horizontal="right" vertical="center"/>
      <protection/>
    </xf>
    <xf numFmtId="181" fontId="10" fillId="0" borderId="2" xfId="0" applyAlignment="1" applyProtection="1">
      <alignment horizontal="right" vertical="center"/>
      <protection/>
    </xf>
    <xf numFmtId="176" fontId="10" fillId="0" borderId="2" xfId="0" applyAlignment="1" applyProtection="1">
      <alignment horizontal="center" vertical="center"/>
      <protection/>
    </xf>
    <xf numFmtId="176" fontId="10" fillId="0" borderId="2" xfId="0" applyAlignment="1" applyProtection="1">
      <alignment vertical="center"/>
      <protection/>
    </xf>
    <xf numFmtId="0" fontId="21" fillId="0" borderId="0" xfId="0" applyAlignment="1" applyProtection="1">
      <alignment/>
      <protection/>
    </xf>
    <xf numFmtId="0" fontId="22" fillId="0" borderId="0" xfId="0" applyAlignment="1" applyProtection="1">
      <alignment horizontal="center" vertical="center" wrapText="1"/>
      <protection/>
    </xf>
    <xf numFmtId="0" fontId="23" fillId="0" borderId="0" xfId="0" applyAlignment="1" applyProtection="1">
      <alignment wrapText="1"/>
      <protection/>
    </xf>
    <xf numFmtId="0" fontId="24" fillId="0" borderId="0" xfId="0" applyAlignment="1" applyProtection="1">
      <alignment wrapText="1"/>
      <protection/>
    </xf>
    <xf numFmtId="0" fontId="25" fillId="0" borderId="10" xfId="0" applyAlignment="1" applyProtection="1">
      <alignment horizontal="center" vertical="center" wrapText="1"/>
      <protection/>
    </xf>
    <xf numFmtId="0" fontId="17" fillId="0" borderId="10" xfId="0" applyAlignment="1" applyProtection="1">
      <alignment horizontal="left" vertical="center" wrapText="1"/>
      <protection/>
    </xf>
    <xf numFmtId="0" fontId="23" fillId="0" borderId="10" xfId="0" applyAlignment="1" applyProtection="1">
      <alignment horizontal="right" vertical="center" wrapText="1"/>
      <protection/>
    </xf>
    <xf numFmtId="178" fontId="23" fillId="0" borderId="10" xfId="0" applyAlignment="1" applyProtection="1">
      <alignment horizontal="right" vertical="center" wrapText="1"/>
      <protection/>
    </xf>
    <xf numFmtId="0" fontId="20" fillId="0" borderId="0" xfId="0" applyAlignment="1" applyProtection="1">
      <alignment horizontal="center" vertical="center" wrapText="1"/>
      <protection/>
    </xf>
    <xf numFmtId="0" fontId="3" fillId="2" borderId="4" xfId="0" applyAlignment="1" applyProtection="1">
      <alignment horizontal="left" vertical="center"/>
      <protection/>
    </xf>
    <xf numFmtId="176" fontId="3" fillId="2" borderId="2" xfId="0" applyAlignment="1" applyProtection="1">
      <alignment horizontal="right" vertical="center"/>
      <protection/>
    </xf>
    <xf numFmtId="0" fontId="6" fillId="2" borderId="2" xfId="0" applyAlignment="1" applyProtection="1">
      <alignment horizontal="left" vertical="center" wrapText="1"/>
      <protection/>
    </xf>
    <xf numFmtId="176" fontId="6" fillId="2" borderId="2" xfId="0" applyAlignment="1" applyProtection="1">
      <alignment horizontal="right" vertical="center"/>
      <protection/>
    </xf>
    <xf numFmtId="0" fontId="3" fillId="2" borderId="2" xfId="0" applyAlignment="1" applyProtection="1">
      <alignment horizontal="left" vertical="center" wrapText="1"/>
      <protection/>
    </xf>
    <xf numFmtId="0" fontId="3" fillId="2" borderId="2" xfId="0" applyAlignment="1" applyProtection="1">
      <alignment horizontal="right"/>
      <protection/>
    </xf>
    <xf numFmtId="0" fontId="3" fillId="2" borderId="2" xfId="0" applyAlignment="1" applyProtection="1">
      <alignment/>
      <protection/>
    </xf>
    <xf numFmtId="0" fontId="6" fillId="2" borderId="2" xfId="0" applyAlignment="1" applyProtection="1">
      <alignment horizontal="center" vertical="center"/>
      <protection/>
    </xf>
    <xf numFmtId="176" fontId="3" fillId="2" borderId="2" xfId="0" applyAlignment="1" applyProtection="1">
      <alignment horizontal="right"/>
      <protection/>
    </xf>
    <xf numFmtId="0" fontId="3" fillId="2" borderId="4" xfId="0" applyAlignment="1" applyProtection="1">
      <alignment horizontal="left" vertical="center" wrapText="1"/>
      <protection/>
    </xf>
    <xf numFmtId="0" fontId="6" fillId="2" borderId="4" xfId="0" applyAlignment="1" applyProtection="1">
      <alignment horizontal="left" vertical="center" wrapText="1"/>
      <protection/>
    </xf>
    <xf numFmtId="0" fontId="6" fillId="2" borderId="2" xfId="0" applyAlignment="1" applyProtection="1">
      <alignment vertical="center"/>
      <protection/>
    </xf>
    <xf numFmtId="178" fontId="3" fillId="2" borderId="2" xfId="0" applyAlignment="1" applyProtection="1">
      <alignment horizontal="right" vertical="center"/>
      <protection/>
    </xf>
    <xf numFmtId="0" fontId="6" fillId="2" borderId="2" xfId="0" applyAlignment="1" applyProtection="1">
      <alignment horizontal="left" vertical="center"/>
      <protection/>
    </xf>
    <xf numFmtId="187" fontId="3" fillId="0" borderId="0" xfId="0" applyAlignment="1" applyProtection="1">
      <alignment/>
      <protection/>
    </xf>
    <xf numFmtId="188" fontId="0" fillId="0" borderId="0" xfId="0" applyAlignment="1" applyProtection="1">
      <alignment/>
      <protection/>
    </xf>
    <xf numFmtId="0" fontId="26" fillId="0" borderId="2" xfId="0" applyAlignment="1" applyProtection="1">
      <alignment horizontal="center" vertical="center" wrapText="1"/>
      <protection locked="0"/>
    </xf>
    <xf numFmtId="0" fontId="0" fillId="2" borderId="2" xfId="0" applyAlignment="1" applyProtection="1">
      <alignment/>
      <protection/>
    </xf>
    <xf numFmtId="0" fontId="0" fillId="2" borderId="2" xfId="0" applyAlignment="1" applyProtection="1">
      <alignment horizontal="right"/>
      <protection/>
    </xf>
    <xf numFmtId="187" fontId="0" fillId="0" borderId="0" xfId="0" applyAlignment="1" applyProtection="1">
      <alignment/>
      <protection/>
    </xf>
    <xf numFmtId="0" fontId="0" fillId="0" borderId="0" xfId="0" applyAlignment="1" applyProtection="1">
      <alignment wrapText="1"/>
      <protection/>
    </xf>
    <xf numFmtId="0" fontId="0" fillId="0" borderId="0" xfId="0" applyAlignment="1" applyProtection="1">
      <alignment horizontal="right" vertical="center"/>
      <protection/>
    </xf>
    <xf numFmtId="0" fontId="8" fillId="0" borderId="1" xfId="0" applyAlignment="1" applyProtection="1">
      <alignment vertical="center"/>
      <protection/>
    </xf>
    <xf numFmtId="0" fontId="3" fillId="0" borderId="4" xfId="0" applyAlignment="1" applyProtection="1">
      <alignment horizontal="left" vertical="center" wrapText="1"/>
      <protection/>
    </xf>
    <xf numFmtId="180" fontId="3" fillId="0" borderId="2" xfId="0" applyAlignment="1" applyProtection="1">
      <alignment horizontal="right" vertical="center"/>
      <protection/>
    </xf>
    <xf numFmtId="180" fontId="3" fillId="0" borderId="2" xfId="0" applyAlignment="1" applyProtection="1">
      <alignment horizontal="right" vertical="center" wrapText="1"/>
      <protection locked="0"/>
    </xf>
    <xf numFmtId="180" fontId="3" fillId="0" borderId="2" xfId="0" applyAlignment="1" applyProtection="1">
      <alignment horizontal="right"/>
      <protection/>
    </xf>
    <xf numFmtId="0" fontId="6" fillId="0" borderId="4" xfId="0" applyAlignment="1" applyProtection="1">
      <alignment horizontal="center" vertical="center" wrapText="1"/>
      <protection/>
    </xf>
    <xf numFmtId="180" fontId="6" fillId="0" borderId="2" xfId="0" applyAlignment="1" applyProtection="1">
      <alignment horizontal="left" vertical="center" wrapText="1"/>
      <protection/>
    </xf>
    <xf numFmtId="180" fontId="6" fillId="0" borderId="2" xfId="0" applyAlignment="1" applyProtection="1">
      <alignment vertical="center"/>
      <protection/>
    </xf>
    <xf numFmtId="180" fontId="3" fillId="0" borderId="2" xfId="0" applyAlignment="1" applyProtection="1">
      <alignment horizontal="left" vertical="center" wrapText="1"/>
      <protection/>
    </xf>
    <xf numFmtId="180" fontId="3" fillId="0" borderId="2" xfId="0" applyAlignment="1" applyProtection="1">
      <alignment vertical="center"/>
      <protection/>
    </xf>
    <xf numFmtId="180" fontId="3" fillId="0" borderId="4" xfId="0" applyAlignment="1" applyProtection="1">
      <alignment horizontal="left" vertical="center" wrapText="1"/>
      <protection/>
    </xf>
    <xf numFmtId="180" fontId="6" fillId="0" borderId="4" xfId="0" applyAlignment="1" applyProtection="1">
      <alignment horizontal="left" vertical="center" wrapText="1"/>
      <protection/>
    </xf>
    <xf numFmtId="180" fontId="6" fillId="0" borderId="4" xfId="0" applyAlignment="1" applyProtection="1">
      <alignment horizontal="center" vertical="center" wrapText="1"/>
      <protection/>
    </xf>
    <xf numFmtId="0" fontId="6" fillId="0" borderId="4" xfId="0" applyAlignment="1" applyProtection="1">
      <alignment horizontal="left" vertical="center" wrapText="1"/>
      <protection/>
    </xf>
    <xf numFmtId="0" fontId="27" fillId="0" borderId="0" xfId="0" applyAlignment="1" applyProtection="1">
      <alignment/>
      <protection/>
    </xf>
    <xf numFmtId="176" fontId="6" fillId="0" borderId="0" xfId="0" applyAlignment="1" applyProtection="1">
      <alignment/>
      <protection/>
    </xf>
    <xf numFmtId="0" fontId="6" fillId="0" borderId="4" xfId="0" applyAlignment="1" applyProtection="1">
      <alignment vertical="center" wrapText="1"/>
      <protection/>
    </xf>
    <xf numFmtId="180" fontId="6" fillId="0" borderId="2" xfId="0" applyAlignment="1" applyProtection="1">
      <alignment vertical="center" wrapText="1"/>
      <protection/>
    </xf>
    <xf numFmtId="176" fontId="27" fillId="0" borderId="0" xfId="0" applyAlignment="1" applyProtection="1">
      <alignment/>
      <protection/>
    </xf>
    <xf numFmtId="0" fontId="6" fillId="0" borderId="2" xfId="0" applyAlignment="1" applyProtection="1">
      <alignment horizontal="center" vertical="center" wrapText="1"/>
      <protection/>
    </xf>
    <xf numFmtId="180" fontId="6" fillId="0" borderId="2" xfId="0" applyAlignment="1" applyProtection="1">
      <alignment horizontal="center" vertical="center" wrapText="1"/>
      <protection/>
    </xf>
    <xf numFmtId="0" fontId="0" fillId="0" borderId="8" xfId="0" applyAlignment="1" applyProtection="1">
      <alignment vertical="center" wrapText="1"/>
      <protection/>
    </xf>
    <xf numFmtId="0" fontId="28" fillId="0" borderId="0" xfId="0" applyAlignment="1" applyProtection="1">
      <alignment/>
      <protection/>
    </xf>
    <xf numFmtId="0" fontId="29" fillId="0" borderId="0" xfId="0" applyAlignment="1" applyProtection="1">
      <alignment/>
      <protection/>
    </xf>
    <xf numFmtId="0" fontId="0" fillId="0" borderId="0" xfId="0" applyAlignment="1" applyProtection="1">
      <alignment horizontal="center"/>
      <protection/>
    </xf>
    <xf numFmtId="0" fontId="30" fillId="0" borderId="0" xfId="0" applyAlignment="1" applyProtection="1">
      <alignment horizontal="center" vertical="center"/>
      <protection/>
    </xf>
    <xf numFmtId="0" fontId="0" fillId="0" borderId="0" xfId="0" applyAlignment="1" applyProtection="1">
      <alignment horizontal="center" vertical="center"/>
      <protection/>
    </xf>
    <xf numFmtId="0" fontId="11" fillId="0" borderId="0" xfId="0" applyAlignment="1" applyProtection="1">
      <alignment horizontal="center"/>
      <protection/>
    </xf>
    <xf numFmtId="181" fontId="10" fillId="0" borderId="2" xfId="0" applyAlignment="1" applyProtection="1">
      <alignment horizontal="center" vertical="center"/>
      <protection/>
    </xf>
    <xf numFmtId="0" fontId="10" fillId="0" borderId="2" xfId="0" applyAlignment="1" applyProtection="1">
      <alignment horizontal="center" vertical="center" wrapText="1"/>
      <protection/>
    </xf>
    <xf numFmtId="0" fontId="10" fillId="0" borderId="2" xfId="0" applyAlignment="1" applyProtection="1">
      <alignment horizontal="left" vertical="center" wrapText="1"/>
      <protection/>
    </xf>
    <xf numFmtId="181" fontId="10" fillId="0" borderId="2" xfId="0" applyAlignment="1" applyProtection="1">
      <alignment horizontal="right" vertical="center" wrapText="1"/>
      <protection/>
    </xf>
    <xf numFmtId="0" fontId="3" fillId="0" borderId="5" xfId="0" applyAlignment="1" applyProtection="1">
      <alignment vertical="center" wrapText="1"/>
      <protection/>
    </xf>
    <xf numFmtId="0" fontId="11" fillId="0" borderId="2" xfId="0" applyAlignment="1" applyProtection="1">
      <alignment horizontal="left" vertical="center" wrapText="1"/>
      <protection/>
    </xf>
    <xf numFmtId="181" fontId="8" fillId="0" borderId="2" xfId="0" applyAlignment="1" applyProtection="1">
      <alignment horizontal="right" vertical="center"/>
      <protection/>
    </xf>
    <xf numFmtId="0" fontId="11" fillId="0" borderId="11" xfId="0" applyAlignment="1" applyProtection="1">
      <alignment vertical="center" wrapText="1"/>
      <protection/>
    </xf>
    <xf numFmtId="181" fontId="11" fillId="0" borderId="2" xfId="0" applyAlignment="1" applyProtection="1">
      <alignment horizontal="right" vertical="center" wrapText="1"/>
      <protection/>
    </xf>
    <xf numFmtId="0" fontId="11" fillId="0" borderId="7" xfId="0" applyAlignment="1" applyProtection="1">
      <alignment vertical="center" wrapText="1"/>
      <protection/>
    </xf>
    <xf numFmtId="181" fontId="10" fillId="0" borderId="4" xfId="0" applyAlignment="1" applyProtection="1">
      <alignment horizontal="right" vertical="center" wrapText="1"/>
      <protection/>
    </xf>
    <xf numFmtId="0" fontId="3" fillId="0" borderId="5" xfId="0" applyAlignment="1" applyProtection="1">
      <alignment horizontal="left" vertical="center" wrapText="1"/>
      <protection/>
    </xf>
    <xf numFmtId="181" fontId="11" fillId="0" borderId="4" xfId="0" applyAlignment="1" applyProtection="1">
      <alignment horizontal="right" vertical="center" wrapText="1"/>
      <protection/>
    </xf>
    <xf numFmtId="0" fontId="3" fillId="0" borderId="11" xfId="0" applyAlignment="1" applyProtection="1">
      <alignment horizontal="left" vertical="center" wrapText="1"/>
      <protection/>
    </xf>
    <xf numFmtId="0" fontId="3" fillId="0" borderId="7" xfId="0" applyAlignment="1" applyProtection="1">
      <alignment horizontal="left" vertical="center" wrapText="1"/>
      <protection/>
    </xf>
    <xf numFmtId="186" fontId="3" fillId="0" borderId="5" xfId="0" applyAlignment="1" applyProtection="1">
      <alignment vertical="center" wrapText="1"/>
      <protection/>
    </xf>
    <xf numFmtId="186" fontId="3" fillId="0" borderId="11" xfId="0" applyAlignment="1" applyProtection="1">
      <alignment vertical="center" wrapText="1"/>
      <protection/>
    </xf>
    <xf numFmtId="186" fontId="3" fillId="0" borderId="7" xfId="0" applyAlignment="1" applyProtection="1">
      <alignment vertical="center" wrapText="1"/>
      <protection/>
    </xf>
    <xf numFmtId="0" fontId="11" fillId="0" borderId="2" xfId="0" applyAlignment="1" applyProtection="1">
      <alignment vertical="center" wrapText="1"/>
      <protection/>
    </xf>
    <xf numFmtId="177" fontId="0" fillId="0" borderId="0" xfId="0" applyAlignment="1" applyProtection="1">
      <alignment horizontal="center"/>
      <protection/>
    </xf>
    <xf numFmtId="180" fontId="10" fillId="0" borderId="2" xfId="0" applyAlignment="1" applyProtection="1">
      <alignment horizontal="right" vertical="center" wrapText="1"/>
      <protection/>
    </xf>
    <xf numFmtId="180" fontId="8" fillId="0" borderId="2" xfId="0" applyAlignment="1" applyProtection="1">
      <alignment horizontal="right" vertical="center"/>
      <protection/>
    </xf>
    <xf numFmtId="180" fontId="11" fillId="0" borderId="2" xfId="0" applyAlignment="1" applyProtection="1">
      <alignment horizontal="right" vertical="center" wrapText="1"/>
      <protection/>
    </xf>
    <xf numFmtId="0" fontId="3" fillId="0" borderId="2" xfId="0" applyAlignment="1" applyProtection="1">
      <alignment horizontal="center" vertical="center" wrapText="1"/>
      <protection/>
    </xf>
    <xf numFmtId="176" fontId="10" fillId="0" borderId="2" xfId="0" applyAlignment="1" applyProtection="1">
      <alignment horizontal="right" vertical="center" wrapText="1"/>
      <protection/>
    </xf>
    <xf numFmtId="188" fontId="0" fillId="0" borderId="0" xfId="0" applyAlignment="1" applyProtection="1">
      <alignment horizontal="center"/>
      <protection/>
    </xf>
    <xf numFmtId="189" fontId="0" fillId="0" borderId="0" xfId="0" applyAlignment="1" applyProtection="1">
      <alignment horizontal="center"/>
      <protection/>
    </xf>
    <xf numFmtId="189" fontId="30" fillId="0" borderId="0" xfId="0" applyAlignment="1" applyProtection="1">
      <alignment horizontal="center" vertical="center"/>
      <protection/>
    </xf>
    <xf numFmtId="189" fontId="0" fillId="0" borderId="0" xfId="0" applyAlignment="1" applyProtection="1">
      <alignment horizontal="center" vertical="center"/>
      <protection/>
    </xf>
    <xf numFmtId="189" fontId="10" fillId="0" borderId="2" xfId="0" applyAlignment="1" applyProtection="1">
      <alignment horizontal="center" vertical="center" wrapText="1"/>
      <protection/>
    </xf>
    <xf numFmtId="176" fontId="10" fillId="0" borderId="2" xfId="0" applyAlignment="1" applyProtection="1">
      <alignment horizontal="center" vertical="center" wrapText="1"/>
      <protection/>
    </xf>
    <xf numFmtId="176" fontId="11" fillId="0" borderId="2" xfId="0" applyAlignment="1" applyProtection="1">
      <alignment horizontal="center" vertical="center" wrapText="1"/>
      <protection/>
    </xf>
    <xf numFmtId="0" fontId="11" fillId="0" borderId="11" xfId="0" applyAlignment="1" applyProtection="1">
      <alignment horizontal="left" vertical="center" wrapText="1"/>
      <protection/>
    </xf>
    <xf numFmtId="0" fontId="11" fillId="0" borderId="7" xfId="0" applyAlignment="1" applyProtection="1">
      <alignment horizontal="left" vertical="center" wrapText="1"/>
      <protection/>
    </xf>
    <xf numFmtId="176" fontId="10" fillId="0" borderId="5" xfId="0" applyAlignment="1" applyProtection="1">
      <alignment horizontal="center" vertical="center" wrapText="1"/>
      <protection/>
    </xf>
    <xf numFmtId="176" fontId="3" fillId="0" borderId="2" xfId="0" applyAlignment="1" applyProtection="1">
      <alignment horizontal="center" vertical="center" wrapText="1"/>
      <protection/>
    </xf>
    <xf numFmtId="189" fontId="11" fillId="0" borderId="0" xfId="0" applyAlignment="1" applyProtection="1">
      <alignment horizontal="center"/>
      <protection/>
    </xf>
    <xf numFmtId="189" fontId="10" fillId="0" borderId="0" xfId="0" applyAlignment="1" applyProtection="1">
      <alignment horizontal="center" vertical="center"/>
      <protection/>
    </xf>
    <xf numFmtId="189" fontId="11" fillId="0" borderId="0" xfId="0" applyAlignment="1" applyProtection="1">
      <alignment horizontal="center" vertical="center"/>
      <protection/>
    </xf>
    <xf numFmtId="0" fontId="3" fillId="0" borderId="5" xfId="0" applyAlignment="1" applyProtection="1">
      <alignment horizontal="center" vertical="center" wrapText="1"/>
      <protection/>
    </xf>
    <xf numFmtId="0" fontId="11" fillId="0" borderId="11" xfId="0" applyAlignment="1" applyProtection="1">
      <alignment horizontal="center" vertical="center" wrapText="1"/>
      <protection/>
    </xf>
    <xf numFmtId="0" fontId="11" fillId="0" borderId="7" xfId="0" applyAlignment="1" applyProtection="1">
      <alignment horizontal="center" vertical="center" wrapText="1"/>
      <protection/>
    </xf>
    <xf numFmtId="0" fontId="11" fillId="0" borderId="2" xfId="0" applyAlignment="1" applyProtection="1">
      <alignment horizontal="center" vertical="center" wrapText="1"/>
      <protection/>
    </xf>
    <xf numFmtId="181" fontId="11" fillId="0" borderId="0" xfId="0" applyAlignment="1" applyProtection="1">
      <alignment horizontal="right"/>
      <protection/>
    </xf>
    <xf numFmtId="182" fontId="8" fillId="0" borderId="2" xfId="0" applyAlignment="1" applyProtection="1">
      <alignment horizontal="center" vertical="center"/>
      <protection/>
    </xf>
    <xf numFmtId="186" fontId="3" fillId="0" borderId="5" xfId="0" applyAlignment="1" applyProtection="1">
      <alignment horizontal="left" vertical="center" wrapText="1"/>
      <protection/>
    </xf>
    <xf numFmtId="186" fontId="3" fillId="0" borderId="11" xfId="0" applyAlignment="1" applyProtection="1">
      <alignment horizontal="left" vertical="center" wrapText="1"/>
      <protection/>
    </xf>
    <xf numFmtId="186" fontId="3" fillId="0" borderId="7" xfId="0" applyAlignment="1" applyProtection="1">
      <alignment horizontal="left" vertical="center" wrapText="1"/>
      <protection/>
    </xf>
    <xf numFmtId="181" fontId="10" fillId="0" borderId="5" xfId="0" applyAlignment="1" applyProtection="1">
      <alignment horizontal="right" vertical="center" wrapText="1"/>
      <protection/>
    </xf>
    <xf numFmtId="0" fontId="0" fillId="0" borderId="1" xfId="0" applyAlignment="1" applyProtection="1">
      <alignment horizontal="center" vertical="center"/>
      <protection/>
    </xf>
    <xf numFmtId="0" fontId="11" fillId="0" borderId="1" xfId="0" applyAlignment="1" applyProtection="1">
      <alignment horizontal="right" vertical="center"/>
      <protection/>
    </xf>
    <xf numFmtId="0" fontId="0" fillId="0" borderId="0" xfId="0" applyAlignment="1" applyProtection="1">
      <alignment horizontal="left" vertical="center"/>
      <protection/>
    </xf>
    <xf numFmtId="0" fontId="13" fillId="0" borderId="2" xfId="0" applyAlignment="1" applyProtection="1">
      <alignment horizontal="center" vertical="center"/>
      <protection/>
    </xf>
    <xf numFmtId="0" fontId="7" fillId="0" borderId="2" xfId="0" applyAlignment="1" applyProtection="1">
      <alignment horizontal="left" vertical="center"/>
      <protection/>
    </xf>
    <xf numFmtId="178" fontId="32" fillId="0" borderId="2" xfId="0" applyAlignment="1" applyProtection="1">
      <alignment horizontal="right" vertical="center"/>
      <protection/>
    </xf>
    <xf numFmtId="0" fontId="19" fillId="0" borderId="2" xfId="0" applyAlignment="1" applyProtection="1">
      <alignment horizontal="left" vertical="center"/>
      <protection/>
    </xf>
    <xf numFmtId="0" fontId="33" fillId="0" borderId="2" xfId="0" applyAlignment="1" applyProtection="1">
      <alignment horizontal="center" vertical="center"/>
      <protection/>
    </xf>
    <xf numFmtId="178" fontId="0" fillId="0" borderId="0" xfId="0" applyAlignment="1" applyProtection="1">
      <alignment horizontal="left" vertical="center"/>
      <protection/>
    </xf>
    <xf numFmtId="0" fontId="34" fillId="0" borderId="0" xfId="0" applyAlignment="1" applyProtection="1">
      <alignment horizontal="center" vertical="center"/>
      <protection/>
    </xf>
    <xf numFmtId="0" fontId="34" fillId="0" borderId="0" xfId="0" applyAlignment="1" applyProtection="1">
      <alignment horizontal="right" vertical="center"/>
      <protection/>
    </xf>
    <xf numFmtId="0" fontId="34" fillId="0" borderId="2" xfId="0" applyAlignment="1" applyProtection="1">
      <alignment horizontal="center" vertical="center" wrapText="1"/>
      <protection/>
    </xf>
    <xf numFmtId="0" fontId="34" fillId="0" borderId="4" xfId="0" applyAlignment="1" applyProtection="1">
      <alignment vertical="center"/>
      <protection/>
    </xf>
    <xf numFmtId="0" fontId="34" fillId="0" borderId="2" xfId="0" applyAlignment="1" applyProtection="1">
      <alignment vertical="center"/>
      <protection/>
    </xf>
    <xf numFmtId="0" fontId="34" fillId="0" borderId="2" xfId="0" applyAlignment="1" applyProtection="1">
      <alignment horizontal="center" vertical="center"/>
      <protection/>
    </xf>
    <xf numFmtId="0" fontId="34" fillId="0" borderId="2" xfId="0" applyAlignment="1" applyProtection="1">
      <alignment horizontal="justify" vertical="center"/>
      <protection/>
    </xf>
    <xf numFmtId="0" fontId="35" fillId="0" borderId="10" xfId="0" applyAlignment="1" applyProtection="1">
      <alignment vertical="center" wrapText="1"/>
      <protection/>
    </xf>
    <xf numFmtId="182" fontId="35" fillId="0" borderId="10" xfId="0" applyAlignment="1" applyProtection="1">
      <alignment horizontal="center" vertical="center" wrapText="1"/>
      <protection/>
    </xf>
    <xf numFmtId="0" fontId="34" fillId="0" borderId="0" xfId="0" applyAlignment="1" applyProtection="1">
      <alignment horizontal="justify" vertical="center"/>
      <protection/>
    </xf>
    <xf numFmtId="0" fontId="34" fillId="0" borderId="4" xfId="0" applyAlignment="1" applyProtection="1">
      <alignment horizontal="center" vertical="center"/>
      <protection/>
    </xf>
    <xf numFmtId="0" fontId="36" fillId="0" borderId="0" xfId="0" applyAlignment="1" applyProtection="1">
      <alignment horizontal="center" vertical="center"/>
      <protection/>
    </xf>
    <xf numFmtId="0" fontId="36" fillId="0" borderId="2" xfId="0" applyAlignment="1" applyProtection="1">
      <alignment horizontal="center" vertical="center"/>
      <protection/>
    </xf>
    <xf numFmtId="0" fontId="37" fillId="0" borderId="0" xfId="0" applyAlignment="1" applyProtection="1">
      <alignment horizontal="center" vertical="center"/>
      <protection/>
    </xf>
    <xf numFmtId="0" fontId="37" fillId="0" borderId="0" xfId="0" applyAlignment="1" applyProtection="1">
      <alignment vertical="center"/>
      <protection/>
    </xf>
    <xf numFmtId="0" fontId="37" fillId="0" borderId="2" xfId="0" applyAlignment="1" applyProtection="1">
      <alignment horizontal="center" vertical="center"/>
      <protection/>
    </xf>
    <xf numFmtId="182" fontId="38" fillId="0" borderId="2" xfId="0" applyAlignment="1" applyProtection="1">
      <alignment horizontal="center" vertical="center" wrapText="1"/>
      <protection/>
    </xf>
    <xf numFmtId="0" fontId="38" fillId="0" borderId="2" xfId="0"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54"/>
  <sheetViews>
    <sheetView showZeros="0" defaultGridColor="0" colorId="23" workbookViewId="0" topLeftCell="A1">
      <selection activeCell="J16" sqref="J16"/>
    </sheetView>
  </sheetViews>
  <sheetFormatPr defaultColWidth="9.00390625" defaultRowHeight="13.5"/>
  <cols>
    <col min="1" max="1" width="34.125" style="1" customWidth="1"/>
    <col min="2" max="2" width="15.125" style="1" customWidth="1"/>
    <col min="3" max="3" width="14.00390625" style="1" customWidth="1"/>
    <col min="4" max="4" width="11.625" style="1" customWidth="1"/>
    <col min="5" max="5" width="11.875" style="1" customWidth="1"/>
    <col min="6" max="6" width="9.00390625" style="1" customWidth="1"/>
    <col min="7" max="7" width="10.50390625" style="1" customWidth="1"/>
    <col min="8" max="16384" width="9.00390625" style="1" customWidth="1"/>
  </cols>
  <sheetData>
    <row r="1" spans="1:5" ht="27" customHeight="1">
      <c r="A1" s="3" t="s">
        <v>0</v>
      </c>
      <c r="B1" s="3"/>
      <c r="C1" s="3"/>
      <c r="D1" s="3"/>
      <c r="E1" s="3"/>
    </row>
    <row r="2" spans="1:5" ht="13.5" customHeight="1">
      <c r="A2" s="4" t="s">
        <v>1</v>
      </c>
      <c r="B2" s="4"/>
      <c r="C2" s="4"/>
      <c r="D2" s="4"/>
      <c r="E2" s="4"/>
    </row>
    <row r="3" spans="1:5" ht="19.5" customHeight="1">
      <c r="A3" s="5" t="s">
        <v>2</v>
      </c>
      <c r="B3" s="6" t="s">
        <v>3</v>
      </c>
      <c r="C3" s="6" t="s">
        <v>4</v>
      </c>
      <c r="D3" s="6" t="s">
        <v>5</v>
      </c>
      <c r="E3" s="6" t="s">
        <v>6</v>
      </c>
    </row>
    <row r="4" spans="1:8" ht="15.75" customHeight="1">
      <c r="A4" s="7" t="s">
        <v>7</v>
      </c>
      <c r="B4" s="8">
        <f>SUM(B5:B21)</f>
        <v>413979</v>
      </c>
      <c r="C4" s="8">
        <f>SUM(C5:C21)</f>
        <v>413979</v>
      </c>
      <c r="D4" s="8">
        <f>SUM(D5:D20)</f>
        <v>433515</v>
      </c>
      <c r="E4" s="9">
        <f>D4/C4</f>
        <v>1.0471907995333096</v>
      </c>
      <c r="G4" s="10"/>
      <c r="H4" s="11"/>
    </row>
    <row r="5" spans="1:7" ht="15.75" customHeight="1">
      <c r="A5" s="12" t="s">
        <v>8</v>
      </c>
      <c r="B5" s="13">
        <v>189862</v>
      </c>
      <c r="C5" s="13">
        <v>189862</v>
      </c>
      <c r="D5" s="14">
        <f>212478+840</f>
        <v>213318</v>
      </c>
      <c r="E5" s="15">
        <f>D5/C5</f>
        <v>1.1235423623473892</v>
      </c>
      <c r="G5" s="10"/>
    </row>
    <row r="6" spans="1:7" ht="15.75" customHeight="1">
      <c r="A6" s="12" t="s">
        <v>9</v>
      </c>
      <c r="B6" s="13"/>
      <c r="C6" s="13"/>
      <c r="D6" s="14"/>
      <c r="E6" s="15"/>
      <c r="G6" s="10"/>
    </row>
    <row r="7" spans="1:7" ht="15.75" customHeight="1">
      <c r="A7" s="12" t="s">
        <v>10</v>
      </c>
      <c r="B7" s="13">
        <v>40993</v>
      </c>
      <c r="C7" s="13">
        <v>40993</v>
      </c>
      <c r="D7" s="14">
        <v>33398</v>
      </c>
      <c r="E7" s="16">
        <f>D7/C7</f>
        <v>0.814724465152587</v>
      </c>
      <c r="G7" s="10"/>
    </row>
    <row r="8" spans="1:7" ht="15.75" customHeight="1">
      <c r="A8" s="12" t="s">
        <v>11</v>
      </c>
      <c r="B8" s="13"/>
      <c r="C8" s="13"/>
      <c r="D8" s="14"/>
      <c r="E8" s="16"/>
      <c r="G8" s="10"/>
    </row>
    <row r="9" spans="1:7" ht="15.75" customHeight="1">
      <c r="A9" s="12" t="s">
        <v>12</v>
      </c>
      <c r="B9" s="13">
        <v>16023</v>
      </c>
      <c r="C9" s="13">
        <v>16023</v>
      </c>
      <c r="D9" s="14">
        <v>19691</v>
      </c>
      <c r="E9" s="16">
        <f>D9/C9</f>
        <v>1.2289209261686327</v>
      </c>
      <c r="G9" s="10"/>
    </row>
    <row r="10" spans="1:7" ht="15.75" customHeight="1">
      <c r="A10" s="12" t="s">
        <v>13</v>
      </c>
      <c r="B10" s="13">
        <v>31136</v>
      </c>
      <c r="C10" s="13">
        <v>31136</v>
      </c>
      <c r="D10" s="14">
        <v>24639</v>
      </c>
      <c r="E10" s="16">
        <f>D10/C10</f>
        <v>0.791334789311408</v>
      </c>
      <c r="G10" s="10"/>
    </row>
    <row r="11" spans="1:7" ht="15.75" customHeight="1">
      <c r="A11" s="12" t="s">
        <v>14</v>
      </c>
      <c r="B11" s="13">
        <v>2881</v>
      </c>
      <c r="C11" s="13">
        <v>2881</v>
      </c>
      <c r="D11" s="14">
        <v>3339</v>
      </c>
      <c r="E11" s="16">
        <f>D11/C11</f>
        <v>1.1589725789656369</v>
      </c>
      <c r="G11" s="10"/>
    </row>
    <row r="12" spans="1:7" ht="15.75" customHeight="1">
      <c r="A12" s="12" t="s">
        <v>15</v>
      </c>
      <c r="B12" s="13">
        <v>35063</v>
      </c>
      <c r="C12" s="13">
        <v>35063</v>
      </c>
      <c r="D12" s="14">
        <v>37885</v>
      </c>
      <c r="E12" s="16">
        <f>D12/C12</f>
        <v>1.0804837007671906</v>
      </c>
      <c r="G12" s="10"/>
    </row>
    <row r="13" spans="1:7" ht="15.75" customHeight="1">
      <c r="A13" s="12" t="s">
        <v>16</v>
      </c>
      <c r="B13" s="13">
        <v>16401</v>
      </c>
      <c r="C13" s="13">
        <v>16401</v>
      </c>
      <c r="D13" s="14">
        <v>16599</v>
      </c>
      <c r="E13" s="16">
        <f>D13/C13</f>
        <v>1.012072434607646</v>
      </c>
      <c r="G13" s="10"/>
    </row>
    <row r="14" spans="1:7" ht="15.75" customHeight="1">
      <c r="A14" s="12" t="s">
        <v>17</v>
      </c>
      <c r="B14" s="13">
        <v>11332</v>
      </c>
      <c r="C14" s="13">
        <v>11332</v>
      </c>
      <c r="D14" s="14">
        <v>11416</v>
      </c>
      <c r="E14" s="16">
        <f>D14/C14</f>
        <v>1.0074126367807978</v>
      </c>
      <c r="G14" s="10"/>
    </row>
    <row r="15" spans="1:7" ht="15.75" customHeight="1">
      <c r="A15" s="12" t="s">
        <v>18</v>
      </c>
      <c r="B15" s="13">
        <v>26202</v>
      </c>
      <c r="C15" s="13">
        <v>26202</v>
      </c>
      <c r="D15" s="14">
        <v>24430</v>
      </c>
      <c r="E15" s="16">
        <f>D15/C15</f>
        <v>0.932371574688955</v>
      </c>
      <c r="G15" s="10"/>
    </row>
    <row r="16" spans="1:7" ht="15.75" customHeight="1">
      <c r="A16" s="12" t="s">
        <v>19</v>
      </c>
      <c r="B16" s="13">
        <v>7079</v>
      </c>
      <c r="C16" s="13">
        <v>7079</v>
      </c>
      <c r="D16" s="14">
        <v>7716</v>
      </c>
      <c r="E16" s="16">
        <f>D16/C16</f>
        <v>1.0899844610820737</v>
      </c>
      <c r="G16" s="10"/>
    </row>
    <row r="17" spans="1:7" ht="15.75" customHeight="1">
      <c r="A17" s="12" t="s">
        <v>20</v>
      </c>
      <c r="B17" s="13">
        <v>6300</v>
      </c>
      <c r="C17" s="13">
        <v>6300</v>
      </c>
      <c r="D17" s="14">
        <v>6113</v>
      </c>
      <c r="E17" s="16">
        <f>D17/C17</f>
        <v>0.9703174603174604</v>
      </c>
      <c r="G17" s="10"/>
    </row>
    <row r="18" spans="1:7" ht="15.75" customHeight="1">
      <c r="A18" s="12" t="s">
        <v>21</v>
      </c>
      <c r="B18" s="13">
        <v>12758</v>
      </c>
      <c r="C18" s="13">
        <v>12758</v>
      </c>
      <c r="D18" s="14">
        <v>4698</v>
      </c>
      <c r="E18" s="16">
        <f>D18/C18</f>
        <v>0.3682395359774259</v>
      </c>
      <c r="G18" s="10"/>
    </row>
    <row r="19" spans="1:7" ht="15.75" customHeight="1">
      <c r="A19" s="12" t="s">
        <v>22</v>
      </c>
      <c r="B19" s="13">
        <v>14099</v>
      </c>
      <c r="C19" s="13">
        <v>14099</v>
      </c>
      <c r="D19" s="14">
        <v>24683</v>
      </c>
      <c r="E19" s="16">
        <f>D19/C19</f>
        <v>1.7506915384069792</v>
      </c>
      <c r="G19" s="10"/>
    </row>
    <row r="20" spans="1:7" ht="15.75" customHeight="1">
      <c r="A20" s="12" t="s">
        <v>23</v>
      </c>
      <c r="B20" s="13">
        <v>3850</v>
      </c>
      <c r="C20" s="13">
        <v>3850</v>
      </c>
      <c r="D20" s="14">
        <v>5590</v>
      </c>
      <c r="E20" s="16">
        <f>D20/C20</f>
        <v>1.4519480519480519</v>
      </c>
      <c r="G20" s="10"/>
    </row>
    <row r="21" spans="1:7" s="17" customFormat="1" ht="15.75" customHeight="1">
      <c r="A21" s="12" t="s">
        <v>24</v>
      </c>
      <c r="B21" s="13"/>
      <c r="C21" s="13"/>
      <c r="D21" s="13"/>
      <c r="E21" s="18"/>
      <c r="G21" s="10"/>
    </row>
    <row r="22" spans="1:7" ht="15.75" customHeight="1">
      <c r="A22" s="19" t="s">
        <v>25</v>
      </c>
      <c r="B22" s="20">
        <f>SUM(B23:B28)</f>
        <v>196021</v>
      </c>
      <c r="C22" s="20">
        <f>SUM(C23:C28)</f>
        <v>196021</v>
      </c>
      <c r="D22" s="20">
        <f>SUM(D23:D28)</f>
        <v>181490</v>
      </c>
      <c r="E22" s="18">
        <f>D22/C22</f>
        <v>0.925870187377883</v>
      </c>
      <c r="G22" s="10"/>
    </row>
    <row r="23" spans="1:7" ht="15.75" customHeight="1">
      <c r="A23" s="12" t="s">
        <v>26</v>
      </c>
      <c r="B23" s="13">
        <v>30784</v>
      </c>
      <c r="C23" s="13">
        <v>30784</v>
      </c>
      <c r="D23" s="14">
        <v>38648</v>
      </c>
      <c r="E23" s="16">
        <f>D23/C23</f>
        <v>1.2554573804573805</v>
      </c>
      <c r="G23" s="10"/>
    </row>
    <row r="24" spans="1:7" ht="15.75" customHeight="1">
      <c r="A24" s="12" t="s">
        <v>27</v>
      </c>
      <c r="B24" s="13">
        <v>25740</v>
      </c>
      <c r="C24" s="13">
        <v>25740</v>
      </c>
      <c r="D24" s="14">
        <v>23045</v>
      </c>
      <c r="E24" s="16">
        <f>D24/C24</f>
        <v>0.8952991452991453</v>
      </c>
      <c r="G24" s="10"/>
    </row>
    <row r="25" spans="1:7" ht="15.75" customHeight="1">
      <c r="A25" s="12" t="s">
        <v>28</v>
      </c>
      <c r="B25" s="13">
        <v>12566</v>
      </c>
      <c r="C25" s="13">
        <v>12566</v>
      </c>
      <c r="D25" s="14">
        <v>17263</v>
      </c>
      <c r="E25" s="16">
        <f>D25/C25</f>
        <v>1.3737864077669903</v>
      </c>
      <c r="G25" s="10"/>
    </row>
    <row r="26" spans="1:7" ht="15.75" customHeight="1">
      <c r="A26" s="12" t="s">
        <v>29</v>
      </c>
      <c r="B26" s="13">
        <v>69190</v>
      </c>
      <c r="C26" s="13">
        <v>69190</v>
      </c>
      <c r="D26" s="14">
        <v>51636</v>
      </c>
      <c r="E26" s="16">
        <f>D26/C26</f>
        <v>0.7462928168810522</v>
      </c>
      <c r="G26" s="10"/>
    </row>
    <row r="27" spans="1:7" ht="15.75" customHeight="1">
      <c r="A27" s="12" t="s">
        <v>30</v>
      </c>
      <c r="B27" s="13">
        <v>5500</v>
      </c>
      <c r="C27" s="13">
        <v>5500</v>
      </c>
      <c r="D27" s="14">
        <v>6272</v>
      </c>
      <c r="E27" s="16">
        <f>D27/C27</f>
        <v>1.1403636363636365</v>
      </c>
      <c r="G27" s="10"/>
    </row>
    <row r="28" spans="1:7" s="17" customFormat="1" ht="15.75" customHeight="1">
      <c r="A28" s="12" t="s">
        <v>31</v>
      </c>
      <c r="B28" s="13">
        <v>52241</v>
      </c>
      <c r="C28" s="13">
        <v>52241</v>
      </c>
      <c r="D28" s="14">
        <v>44626</v>
      </c>
      <c r="E28" s="16">
        <f>D28/C28</f>
        <v>0.8542332650600103</v>
      </c>
      <c r="G28" s="10"/>
    </row>
    <row r="29" spans="1:5" s="17" customFormat="1" ht="15.75" customHeight="1">
      <c r="A29" s="21" t="s">
        <v>32</v>
      </c>
      <c r="B29" s="20">
        <f>B22+B4</f>
        <v>610000</v>
      </c>
      <c r="C29" s="20">
        <f>C22+C4</f>
        <v>610000</v>
      </c>
      <c r="D29" s="20">
        <f>D22+D4</f>
        <v>615005</v>
      </c>
      <c r="E29" s="18">
        <f>D29/C29</f>
        <v>1.0082049180327868</v>
      </c>
    </row>
    <row r="30" spans="1:7" ht="13.5">
      <c r="A30" s="21"/>
      <c r="B30" s="20"/>
      <c r="C30" s="20"/>
      <c r="D30" s="20"/>
      <c r="E30" s="18"/>
      <c r="G30" s="11"/>
    </row>
    <row r="31" spans="1:5" ht="13.5">
      <c r="A31" s="22" t="s">
        <v>33</v>
      </c>
      <c r="B31" s="23">
        <f>B32+B33</f>
        <v>0</v>
      </c>
      <c r="C31" s="23">
        <f>C32+C33</f>
        <v>0</v>
      </c>
      <c r="D31" s="20">
        <f>D32+D33</f>
        <v>178036</v>
      </c>
      <c r="E31" s="15"/>
    </row>
    <row r="32" spans="1:5" ht="13.5">
      <c r="A32" s="24" t="s">
        <v>34</v>
      </c>
      <c r="B32" s="25"/>
      <c r="C32" s="25"/>
      <c r="D32" s="26">
        <v>26999</v>
      </c>
      <c r="E32" s="15"/>
    </row>
    <row r="33" spans="1:5" ht="13.5">
      <c r="A33" s="24" t="s">
        <v>35</v>
      </c>
      <c r="B33" s="25"/>
      <c r="C33" s="25"/>
      <c r="D33" s="13">
        <v>151037</v>
      </c>
      <c r="E33" s="15"/>
    </row>
    <row r="34" spans="1:5" ht="13.5">
      <c r="A34" s="27" t="s">
        <v>36</v>
      </c>
      <c r="B34" s="23">
        <f>B35+B43+B47</f>
        <v>0</v>
      </c>
      <c r="C34" s="23">
        <f>C35+C43+C47</f>
        <v>0</v>
      </c>
      <c r="D34" s="20">
        <f>D35+D43+D47</f>
        <v>729577</v>
      </c>
      <c r="E34" s="28"/>
    </row>
    <row r="35" spans="1:5" ht="13.5">
      <c r="A35" s="29" t="s">
        <v>37</v>
      </c>
      <c r="B35" s="23">
        <f>SUM(B36:B42)</f>
        <v>0</v>
      </c>
      <c r="C35" s="23">
        <f>SUM(C36:C42)</f>
        <v>0</v>
      </c>
      <c r="D35" s="20">
        <f>SUM(D36:D42)</f>
        <v>28611</v>
      </c>
      <c r="E35" s="15"/>
    </row>
    <row r="36" spans="1:5" ht="13.5">
      <c r="A36" s="30" t="s">
        <v>38</v>
      </c>
      <c r="B36" s="25"/>
      <c r="C36" s="25"/>
      <c r="D36" s="25">
        <v>38251</v>
      </c>
      <c r="E36" s="15"/>
    </row>
    <row r="37" spans="1:5" ht="13.5">
      <c r="A37" s="30" t="s">
        <v>39</v>
      </c>
      <c r="B37" s="25"/>
      <c r="C37" s="25"/>
      <c r="D37" s="25">
        <v>966</v>
      </c>
      <c r="E37" s="15"/>
    </row>
    <row r="38" spans="1:5" ht="13.5">
      <c r="A38" s="30" t="s">
        <v>40</v>
      </c>
      <c r="B38" s="25"/>
      <c r="C38" s="25"/>
      <c r="D38" s="25">
        <v>9437</v>
      </c>
      <c r="E38" s="15"/>
    </row>
    <row r="39" spans="1:5" ht="13.5">
      <c r="A39" s="30" t="s">
        <v>41</v>
      </c>
      <c r="B39" s="25"/>
      <c r="C39" s="25"/>
      <c r="D39" s="25">
        <v>21087</v>
      </c>
      <c r="E39" s="15"/>
    </row>
    <row r="40" spans="1:5" ht="13.5">
      <c r="A40" s="30" t="s">
        <v>42</v>
      </c>
      <c r="B40" s="25"/>
      <c r="C40" s="25"/>
      <c r="D40" s="25">
        <v>0</v>
      </c>
      <c r="E40" s="15"/>
    </row>
    <row r="41" spans="1:5" ht="13.5">
      <c r="A41" s="31" t="s">
        <v>43</v>
      </c>
      <c r="B41" s="25"/>
      <c r="C41" s="25"/>
      <c r="D41" s="32">
        <v>-28149</v>
      </c>
      <c r="E41" s="15"/>
    </row>
    <row r="42" spans="1:5" ht="13.5">
      <c r="A42" s="31" t="s">
        <v>44</v>
      </c>
      <c r="B42" s="25"/>
      <c r="C42" s="25"/>
      <c r="D42" s="13">
        <v>-12981</v>
      </c>
      <c r="E42" s="15"/>
    </row>
    <row r="43" spans="1:5" ht="13.5">
      <c r="A43" s="30" t="s">
        <v>45</v>
      </c>
      <c r="B43" s="23">
        <f>SUM(B44:B46)</f>
        <v>0</v>
      </c>
      <c r="C43" s="25">
        <f>SUM(C44:C46)</f>
        <v>0</v>
      </c>
      <c r="D43" s="20">
        <f>SUM(D44:D46)</f>
        <v>385855</v>
      </c>
      <c r="E43" s="15"/>
    </row>
    <row r="44" spans="1:5" ht="13.5">
      <c r="A44" s="30" t="s">
        <v>46</v>
      </c>
      <c r="B44" s="25"/>
      <c r="C44" s="25"/>
      <c r="D44" s="13">
        <v>101888</v>
      </c>
      <c r="E44" s="15"/>
    </row>
    <row r="45" spans="1:5" ht="13.5">
      <c r="A45" s="30" t="s">
        <v>47</v>
      </c>
      <c r="B45" s="25"/>
      <c r="C45" s="25"/>
      <c r="D45" s="13">
        <v>57254</v>
      </c>
      <c r="E45" s="15"/>
    </row>
    <row r="46" spans="1:5" ht="13.5">
      <c r="A46" s="12" t="s">
        <v>48</v>
      </c>
      <c r="B46" s="25"/>
      <c r="C46" s="25"/>
      <c r="D46" s="13">
        <v>226713</v>
      </c>
      <c r="E46" s="15"/>
    </row>
    <row r="47" spans="1:5" ht="13.5">
      <c r="A47" s="12" t="s">
        <v>49</v>
      </c>
      <c r="B47" s="25"/>
      <c r="C47" s="25"/>
      <c r="D47" s="20">
        <v>315111</v>
      </c>
      <c r="E47" s="15"/>
    </row>
    <row r="48" spans="1:5" ht="13.5">
      <c r="A48" s="33" t="s">
        <v>50</v>
      </c>
      <c r="B48" s="34"/>
      <c r="C48" s="34"/>
      <c r="D48" s="20">
        <v>39010</v>
      </c>
      <c r="E48" s="28"/>
    </row>
    <row r="49" spans="1:5" ht="13.5">
      <c r="A49" s="33" t="s">
        <v>51</v>
      </c>
      <c r="B49" s="34"/>
      <c r="C49" s="34"/>
      <c r="D49" s="20">
        <v>42755</v>
      </c>
      <c r="E49" s="28"/>
    </row>
    <row r="50" spans="1:5" ht="13.5">
      <c r="A50" s="35" t="s">
        <v>52</v>
      </c>
      <c r="B50" s="23">
        <f>SUM(B51:B53)</f>
        <v>0</v>
      </c>
      <c r="C50" s="23">
        <f>SUM(C51:C53)</f>
        <v>0</v>
      </c>
      <c r="D50" s="20">
        <f>SUM(D51:D53)</f>
        <v>71701</v>
      </c>
      <c r="E50" s="28"/>
    </row>
    <row r="51" spans="1:5" ht="13.5">
      <c r="A51" s="12" t="s">
        <v>53</v>
      </c>
      <c r="B51" s="36"/>
      <c r="C51" s="36"/>
      <c r="D51" s="13">
        <v>50027</v>
      </c>
      <c r="E51" s="28"/>
    </row>
    <row r="52" spans="1:5" ht="13.5">
      <c r="A52" s="12" t="s">
        <v>54</v>
      </c>
      <c r="B52" s="36"/>
      <c r="C52" s="36"/>
      <c r="D52" s="13">
        <v>290</v>
      </c>
      <c r="E52" s="28"/>
    </row>
    <row r="53" spans="1:5" ht="13.5">
      <c r="A53" s="12" t="s">
        <v>55</v>
      </c>
      <c r="B53" s="29"/>
      <c r="C53" s="29"/>
      <c r="D53" s="13">
        <v>21384</v>
      </c>
      <c r="E53" s="15"/>
    </row>
    <row r="54" spans="1:5" ht="13.5">
      <c r="A54" s="37" t="s">
        <v>56</v>
      </c>
      <c r="B54" s="20"/>
      <c r="C54" s="20"/>
      <c r="D54" s="20">
        <f>D29+D31+D34+D48+D50+D49</f>
        <v>1676084</v>
      </c>
      <c r="E54" s="28"/>
    </row>
  </sheetData>
  <sheetProtection/>
  <mergeCells count="2">
    <mergeCell ref="A1:E1"/>
    <mergeCell ref="A2:E2"/>
  </mergeCells>
  <printOptions/>
  <pageMargins left="0.7096334705202598" right="0.7096334705202598" top="0.8297573863052008" bottom="0.5596522271163821" header="0.5902039723133478" footer="0.309683488109919"/>
  <pageSetup fitToHeight="1" fitToWidth="1" horizontalDpi="600" verticalDpi="600" orientation="portrait" paperSize="9" scale="92" r:id="rId1"/>
  <headerFooter>
    <oddFooter>&amp;L&amp;C&amp;"宋体,常规"&amp;11第 &amp;"宋体,常规"&amp;11&amp;P&amp;"宋体,常规"&amp;11 页，共 &amp;"宋体,常规"&amp;11&amp;N&amp;"宋体,常规"&amp;11 页&amp;R</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B52"/>
  <sheetViews>
    <sheetView defaultGridColor="0" colorId="23" workbookViewId="0" topLeftCell="A1">
      <selection activeCell="D23" sqref="D23"/>
    </sheetView>
  </sheetViews>
  <sheetFormatPr defaultColWidth="9.00390625" defaultRowHeight="13.5"/>
  <cols>
    <col min="1" max="16384" width="42.75390625" style="1" customWidth="1"/>
  </cols>
  <sheetData>
    <row r="1" spans="1:2" ht="24" customHeight="1">
      <c r="A1" s="101" t="s">
        <v>1402</v>
      </c>
      <c r="B1" s="101"/>
    </row>
    <row r="2" ht="13.5">
      <c r="B2" s="102" t="s">
        <v>1403</v>
      </c>
    </row>
    <row r="3" spans="1:2" s="41" customFormat="1" ht="15" customHeight="1">
      <c r="A3" s="98" t="s">
        <v>1359</v>
      </c>
      <c r="B3" s="98" t="s">
        <v>1360</v>
      </c>
    </row>
    <row r="4" spans="1:2" s="41" customFormat="1" ht="15" customHeight="1">
      <c r="A4" s="67" t="s">
        <v>1235</v>
      </c>
      <c r="B4" s="66">
        <f>SUM(B5,B13,B32)</f>
        <v>257049</v>
      </c>
    </row>
    <row r="5" spans="1:2" s="41" customFormat="1" ht="15" customHeight="1">
      <c r="A5" s="67" t="s">
        <v>1404</v>
      </c>
      <c r="B5" s="66">
        <f>SUM(B6:B12)</f>
        <v>12739</v>
      </c>
    </row>
    <row r="6" spans="1:2" s="41" customFormat="1" ht="15" customHeight="1">
      <c r="A6" s="68" t="s">
        <v>1405</v>
      </c>
      <c r="B6" s="14">
        <v>6058</v>
      </c>
    </row>
    <row r="7" spans="1:2" s="41" customFormat="1" ht="15" customHeight="1">
      <c r="A7" s="68" t="s">
        <v>1406</v>
      </c>
      <c r="B7" s="14">
        <v>171</v>
      </c>
    </row>
    <row r="8" spans="1:2" s="41" customFormat="1" ht="15" customHeight="1">
      <c r="A8" s="68" t="s">
        <v>1407</v>
      </c>
      <c r="B8" s="14">
        <v>3865</v>
      </c>
    </row>
    <row r="9" spans="1:2" s="41" customFormat="1" ht="15" customHeight="1">
      <c r="A9" s="68" t="s">
        <v>1408</v>
      </c>
      <c r="B9" s="14">
        <v>473</v>
      </c>
    </row>
    <row r="10" spans="1:2" s="41" customFormat="1" ht="15" customHeight="1">
      <c r="A10" s="68" t="s">
        <v>1409</v>
      </c>
      <c r="B10" s="14"/>
    </row>
    <row r="11" spans="1:2" s="41" customFormat="1" ht="15" customHeight="1">
      <c r="A11" s="68" t="s">
        <v>1410</v>
      </c>
      <c r="B11" s="14">
        <v>7499</v>
      </c>
    </row>
    <row r="12" spans="1:2" s="41" customFormat="1" ht="15" customHeight="1">
      <c r="A12" s="68" t="s">
        <v>1411</v>
      </c>
      <c r="B12" s="14">
        <v>-5327</v>
      </c>
    </row>
    <row r="13" spans="1:2" s="41" customFormat="1" ht="15" customHeight="1">
      <c r="A13" s="67" t="s">
        <v>1412</v>
      </c>
      <c r="B13" s="66">
        <f>SUM(B14:B31)</f>
        <v>137203</v>
      </c>
    </row>
    <row r="14" spans="1:2" s="41" customFormat="1" ht="15" customHeight="1">
      <c r="A14" s="68" t="s">
        <v>1413</v>
      </c>
      <c r="B14" s="14"/>
    </row>
    <row r="15" spans="1:2" s="41" customFormat="1" ht="15" customHeight="1">
      <c r="A15" s="68" t="s">
        <v>1414</v>
      </c>
      <c r="B15" s="14">
        <v>53951</v>
      </c>
    </row>
    <row r="16" spans="1:2" s="41" customFormat="1" ht="15" customHeight="1">
      <c r="A16" s="68" t="s">
        <v>1415</v>
      </c>
      <c r="B16" s="14">
        <v>801</v>
      </c>
    </row>
    <row r="17" spans="1:2" s="41" customFormat="1" ht="15" customHeight="1">
      <c r="A17" s="68" t="s">
        <v>1416</v>
      </c>
      <c r="B17" s="14">
        <v>8767</v>
      </c>
    </row>
    <row r="18" spans="1:2" s="41" customFormat="1" ht="15" customHeight="1">
      <c r="A18" s="68" t="s">
        <v>1417</v>
      </c>
      <c r="B18" s="14">
        <v>12466</v>
      </c>
    </row>
    <row r="19" spans="1:2" s="41" customFormat="1" ht="15" customHeight="1">
      <c r="A19" s="68" t="s">
        <v>1418</v>
      </c>
      <c r="B19" s="14"/>
    </row>
    <row r="20" spans="1:2" s="41" customFormat="1" ht="15" customHeight="1">
      <c r="A20" s="68" t="s">
        <v>1419</v>
      </c>
      <c r="B20" s="14">
        <v>8437</v>
      </c>
    </row>
    <row r="21" spans="1:2" s="41" customFormat="1" ht="15" customHeight="1">
      <c r="A21" s="68" t="s">
        <v>1420</v>
      </c>
      <c r="B21" s="14">
        <v>6411</v>
      </c>
    </row>
    <row r="22" spans="1:2" s="41" customFormat="1" ht="15" customHeight="1">
      <c r="A22" s="68" t="s">
        <v>1421</v>
      </c>
      <c r="B22" s="14"/>
    </row>
    <row r="23" spans="1:2" s="41" customFormat="1" ht="15" customHeight="1">
      <c r="A23" s="68" t="s">
        <v>1422</v>
      </c>
      <c r="B23" s="14">
        <v>1338</v>
      </c>
    </row>
    <row r="24" spans="1:2" s="41" customFormat="1" ht="15" customHeight="1">
      <c r="A24" s="68" t="s">
        <v>1423</v>
      </c>
      <c r="B24" s="14">
        <v>6855</v>
      </c>
    </row>
    <row r="25" spans="1:2" s="41" customFormat="1" ht="15" customHeight="1">
      <c r="A25" s="68" t="s">
        <v>1424</v>
      </c>
      <c r="B25" s="14"/>
    </row>
    <row r="26" spans="1:2" s="41" customFormat="1" ht="15" customHeight="1">
      <c r="A26" s="68" t="s">
        <v>1425</v>
      </c>
      <c r="B26" s="14"/>
    </row>
    <row r="27" spans="1:2" s="41" customFormat="1" ht="15" customHeight="1">
      <c r="A27" s="68" t="s">
        <v>1426</v>
      </c>
      <c r="B27" s="14">
        <v>661</v>
      </c>
    </row>
    <row r="28" spans="1:2" s="41" customFormat="1" ht="15" customHeight="1">
      <c r="A28" s="68" t="s">
        <v>1427</v>
      </c>
      <c r="B28" s="14">
        <v>270</v>
      </c>
    </row>
    <row r="29" spans="1:2" s="41" customFormat="1" ht="15" customHeight="1">
      <c r="A29" s="68" t="s">
        <v>1428</v>
      </c>
      <c r="B29" s="14">
        <v>10839</v>
      </c>
    </row>
    <row r="30" spans="1:2" s="41" customFormat="1" ht="15" customHeight="1">
      <c r="A30" s="68" t="s">
        <v>1429</v>
      </c>
      <c r="B30" s="14">
        <v>13809</v>
      </c>
    </row>
    <row r="31" spans="1:2" s="41" customFormat="1" ht="15" customHeight="1">
      <c r="A31" s="68" t="s">
        <v>1430</v>
      </c>
      <c r="B31" s="14">
        <v>12598</v>
      </c>
    </row>
    <row r="32" spans="1:2" s="41" customFormat="1" ht="15" customHeight="1">
      <c r="A32" s="67" t="s">
        <v>1431</v>
      </c>
      <c r="B32" s="66">
        <f>SUM(B33:B52)</f>
        <v>107107</v>
      </c>
    </row>
    <row r="33" spans="1:2" s="41" customFormat="1" ht="15" customHeight="1">
      <c r="A33" s="68" t="s">
        <v>1432</v>
      </c>
      <c r="B33" s="14">
        <v>1533</v>
      </c>
    </row>
    <row r="34" spans="1:2" s="41" customFormat="1" ht="15" customHeight="1">
      <c r="A34" s="68" t="s">
        <v>1433</v>
      </c>
      <c r="B34" s="14"/>
    </row>
    <row r="35" spans="1:2" s="41" customFormat="1" ht="15" customHeight="1">
      <c r="A35" s="68" t="s">
        <v>1434</v>
      </c>
      <c r="B35" s="14"/>
    </row>
    <row r="36" spans="1:2" s="41" customFormat="1" ht="15" customHeight="1">
      <c r="A36" s="68" t="s">
        <v>1435</v>
      </c>
      <c r="B36" s="14">
        <v>308</v>
      </c>
    </row>
    <row r="37" spans="1:2" s="41" customFormat="1" ht="15" customHeight="1">
      <c r="A37" s="68" t="s">
        <v>1436</v>
      </c>
      <c r="B37" s="14">
        <v>7214</v>
      </c>
    </row>
    <row r="38" spans="1:2" s="41" customFormat="1" ht="15" customHeight="1">
      <c r="A38" s="68" t="s">
        <v>1437</v>
      </c>
      <c r="B38" s="14">
        <v>1769</v>
      </c>
    </row>
    <row r="39" spans="1:2" s="41" customFormat="1" ht="15" customHeight="1">
      <c r="A39" s="68" t="s">
        <v>1438</v>
      </c>
      <c r="B39" s="14">
        <v>849</v>
      </c>
    </row>
    <row r="40" spans="1:2" s="41" customFormat="1" ht="15" customHeight="1">
      <c r="A40" s="68" t="s">
        <v>1439</v>
      </c>
      <c r="B40" s="14">
        <v>15588</v>
      </c>
    </row>
    <row r="41" spans="1:2" s="41" customFormat="1" ht="15" customHeight="1">
      <c r="A41" s="68" t="s">
        <v>1440</v>
      </c>
      <c r="B41" s="14">
        <v>9013</v>
      </c>
    </row>
    <row r="42" spans="1:2" s="41" customFormat="1" ht="15" customHeight="1">
      <c r="A42" s="68" t="s">
        <v>1441</v>
      </c>
      <c r="B42" s="14">
        <v>3055</v>
      </c>
    </row>
    <row r="43" spans="1:2" s="41" customFormat="1" ht="15" customHeight="1">
      <c r="A43" s="68" t="s">
        <v>1442</v>
      </c>
      <c r="B43" s="14">
        <v>9574</v>
      </c>
    </row>
    <row r="44" spans="1:2" s="41" customFormat="1" ht="15" customHeight="1">
      <c r="A44" s="68" t="s">
        <v>1443</v>
      </c>
      <c r="B44" s="14">
        <v>17638</v>
      </c>
    </row>
    <row r="45" spans="1:2" s="41" customFormat="1" ht="15" customHeight="1">
      <c r="A45" s="68" t="s">
        <v>1444</v>
      </c>
      <c r="B45" s="14">
        <v>1596</v>
      </c>
    </row>
    <row r="46" spans="1:2" s="41" customFormat="1" ht="15" customHeight="1">
      <c r="A46" s="68" t="s">
        <v>1445</v>
      </c>
      <c r="B46" s="14">
        <v>3069</v>
      </c>
    </row>
    <row r="47" spans="1:2" s="41" customFormat="1" ht="15" customHeight="1">
      <c r="A47" s="68" t="s">
        <v>1446</v>
      </c>
      <c r="B47" s="14">
        <v>1036</v>
      </c>
    </row>
    <row r="48" spans="1:2" s="41" customFormat="1" ht="15" customHeight="1">
      <c r="A48" s="68" t="s">
        <v>1447</v>
      </c>
      <c r="B48" s="14">
        <v>26</v>
      </c>
    </row>
    <row r="49" spans="1:2" s="41" customFormat="1" ht="15" customHeight="1">
      <c r="A49" s="68" t="s">
        <v>1448</v>
      </c>
      <c r="B49" s="14">
        <v>146</v>
      </c>
    </row>
    <row r="50" spans="1:2" s="41" customFormat="1" ht="15" customHeight="1">
      <c r="A50" s="68" t="s">
        <v>1449</v>
      </c>
      <c r="B50" s="14">
        <v>33237</v>
      </c>
    </row>
    <row r="51" spans="1:2" ht="13.5">
      <c r="A51" s="68" t="s">
        <v>1450</v>
      </c>
      <c r="B51" s="14">
        <v>2</v>
      </c>
    </row>
    <row r="52" spans="1:2" ht="13.5">
      <c r="A52" s="68" t="s">
        <v>1451</v>
      </c>
      <c r="B52" s="14">
        <v>1454</v>
      </c>
    </row>
  </sheetData>
  <sheetProtection/>
  <mergeCells count="1">
    <mergeCell ref="A1:B1"/>
  </mergeCells>
  <printOptions horizontalCentered="1"/>
  <pageMargins left="0.7096334705202598" right="0.7096334705202598" top="0.7499062639521802" bottom="0.7499062639521802" header="0.309683488109919" footer="0.309683488109919"/>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C55"/>
  <sheetViews>
    <sheetView showZeros="0" defaultGridColor="0" colorId="23" workbookViewId="0" topLeftCell="A10">
      <selection activeCell="F27" sqref="F27"/>
    </sheetView>
  </sheetViews>
  <sheetFormatPr defaultColWidth="9.00390625" defaultRowHeight="13.5"/>
  <cols>
    <col min="1" max="1" width="44.00390625" style="1" customWidth="1"/>
    <col min="2" max="2" width="14.875" style="1" customWidth="1"/>
    <col min="3" max="3" width="18.375" style="1" customWidth="1"/>
    <col min="4" max="5" width="9.00390625" style="1" customWidth="1"/>
    <col min="6" max="6" width="20.00390625" style="1" customWidth="1"/>
    <col min="7" max="16384" width="9.00390625" style="1" customWidth="1"/>
  </cols>
  <sheetData>
    <row r="1" spans="1:3" ht="18" customHeight="1">
      <c r="A1" s="39" t="s">
        <v>1452</v>
      </c>
      <c r="B1" s="39"/>
      <c r="C1" s="39"/>
    </row>
    <row r="2" ht="13.5" customHeight="1">
      <c r="C2" s="103" t="s">
        <v>1453</v>
      </c>
    </row>
    <row r="3" spans="1:3" s="41" customFormat="1" ht="15" customHeight="1">
      <c r="A3" s="104" t="s">
        <v>1454</v>
      </c>
      <c r="B3" s="42" t="s">
        <v>1455</v>
      </c>
      <c r="C3" s="42" t="s">
        <v>1456</v>
      </c>
    </row>
    <row r="4" spans="1:3" s="41" customFormat="1" ht="15" customHeight="1">
      <c r="A4" s="33" t="s">
        <v>1312</v>
      </c>
      <c r="B4" s="66">
        <f>SUM(B5:B20)</f>
        <v>433515</v>
      </c>
      <c r="C4" s="66">
        <f>SUM(C5:C19)</f>
        <v>460335</v>
      </c>
    </row>
    <row r="5" spans="1:3" s="41" customFormat="1" ht="15" customHeight="1">
      <c r="A5" s="12" t="s">
        <v>8</v>
      </c>
      <c r="B5" s="14">
        <v>213318</v>
      </c>
      <c r="C5" s="13">
        <v>227167</v>
      </c>
    </row>
    <row r="6" spans="1:3" s="41" customFormat="1" ht="15" customHeight="1">
      <c r="A6" s="12" t="s">
        <v>10</v>
      </c>
      <c r="B6" s="14">
        <v>33398</v>
      </c>
      <c r="C6" s="13">
        <v>37655</v>
      </c>
    </row>
    <row r="7" spans="1:3" s="41" customFormat="1" ht="15" customHeight="1">
      <c r="A7" s="12" t="s">
        <v>11</v>
      </c>
      <c r="B7" s="14"/>
      <c r="C7" s="13"/>
    </row>
    <row r="8" spans="1:3" s="41" customFormat="1" ht="15" customHeight="1">
      <c r="A8" s="12" t="s">
        <v>12</v>
      </c>
      <c r="B8" s="14">
        <v>19691</v>
      </c>
      <c r="C8" s="13">
        <v>17082</v>
      </c>
    </row>
    <row r="9" spans="1:3" s="41" customFormat="1" ht="15" customHeight="1">
      <c r="A9" s="12" t="s">
        <v>13</v>
      </c>
      <c r="B9" s="14">
        <v>24639</v>
      </c>
      <c r="C9" s="13">
        <v>27159</v>
      </c>
    </row>
    <row r="10" spans="1:3" s="41" customFormat="1" ht="15" customHeight="1">
      <c r="A10" s="12" t="s">
        <v>1457</v>
      </c>
      <c r="B10" s="14">
        <v>3339</v>
      </c>
      <c r="C10" s="13">
        <v>3955</v>
      </c>
    </row>
    <row r="11" spans="1:3" s="41" customFormat="1" ht="15" customHeight="1">
      <c r="A11" s="12" t="s">
        <v>15</v>
      </c>
      <c r="B11" s="14">
        <v>37885</v>
      </c>
      <c r="C11" s="13">
        <v>39023</v>
      </c>
    </row>
    <row r="12" spans="1:3" s="41" customFormat="1" ht="15" customHeight="1">
      <c r="A12" s="12" t="s">
        <v>16</v>
      </c>
      <c r="B12" s="14">
        <v>16599</v>
      </c>
      <c r="C12" s="13">
        <v>16875</v>
      </c>
    </row>
    <row r="13" spans="1:3" s="41" customFormat="1" ht="15" customHeight="1">
      <c r="A13" s="12" t="s">
        <v>17</v>
      </c>
      <c r="B13" s="14">
        <v>11416</v>
      </c>
      <c r="C13" s="13">
        <v>11391</v>
      </c>
    </row>
    <row r="14" spans="1:3" s="41" customFormat="1" ht="15" customHeight="1">
      <c r="A14" s="12" t="s">
        <v>18</v>
      </c>
      <c r="B14" s="14">
        <v>24430</v>
      </c>
      <c r="C14" s="13">
        <v>25581</v>
      </c>
    </row>
    <row r="15" spans="1:3" s="41" customFormat="1" ht="15" customHeight="1">
      <c r="A15" s="12" t="s">
        <v>19</v>
      </c>
      <c r="B15" s="14">
        <v>7716</v>
      </c>
      <c r="C15" s="13">
        <v>12814</v>
      </c>
    </row>
    <row r="16" spans="1:3" s="41" customFormat="1" ht="15" customHeight="1">
      <c r="A16" s="12" t="s">
        <v>20</v>
      </c>
      <c r="B16" s="14">
        <v>6113</v>
      </c>
      <c r="C16" s="13">
        <v>6260</v>
      </c>
    </row>
    <row r="17" spans="1:3" s="41" customFormat="1" ht="15" customHeight="1">
      <c r="A17" s="12" t="s">
        <v>21</v>
      </c>
      <c r="B17" s="14">
        <v>4698</v>
      </c>
      <c r="C17" s="13">
        <v>9700</v>
      </c>
    </row>
    <row r="18" spans="1:3" s="41" customFormat="1" ht="15" customHeight="1">
      <c r="A18" s="12" t="s">
        <v>22</v>
      </c>
      <c r="B18" s="14">
        <v>24683</v>
      </c>
      <c r="C18" s="13">
        <v>18535</v>
      </c>
    </row>
    <row r="19" spans="1:3" s="41" customFormat="1" ht="15" customHeight="1">
      <c r="A19" s="12" t="s">
        <v>23</v>
      </c>
      <c r="B19" s="14">
        <v>5590</v>
      </c>
      <c r="C19" s="13">
        <v>7138</v>
      </c>
    </row>
    <row r="20" spans="1:3" s="41" customFormat="1" ht="15" customHeight="1">
      <c r="A20" s="12" t="s">
        <v>24</v>
      </c>
      <c r="B20" s="13"/>
      <c r="C20" s="13"/>
    </row>
    <row r="21" spans="1:3" s="44" customFormat="1" ht="15" customHeight="1">
      <c r="A21" s="33" t="s">
        <v>1314</v>
      </c>
      <c r="B21" s="66">
        <f>SUM(B22:B27)</f>
        <v>181490</v>
      </c>
      <c r="C21" s="20">
        <f>SUM(C22:C27)</f>
        <v>159665</v>
      </c>
    </row>
    <row r="22" spans="1:3" s="41" customFormat="1" ht="15" customHeight="1">
      <c r="A22" s="12" t="s">
        <v>26</v>
      </c>
      <c r="B22" s="14">
        <v>38648</v>
      </c>
      <c r="C22" s="13">
        <v>28972</v>
      </c>
    </row>
    <row r="23" spans="1:3" s="41" customFormat="1" ht="15" customHeight="1">
      <c r="A23" s="12" t="s">
        <v>27</v>
      </c>
      <c r="B23" s="14">
        <v>23045</v>
      </c>
      <c r="C23" s="13">
        <v>21800</v>
      </c>
    </row>
    <row r="24" spans="1:3" s="41" customFormat="1" ht="15" customHeight="1">
      <c r="A24" s="12" t="s">
        <v>28</v>
      </c>
      <c r="B24" s="14">
        <v>17263</v>
      </c>
      <c r="C24" s="13">
        <v>16100</v>
      </c>
    </row>
    <row r="25" spans="1:3" s="41" customFormat="1" ht="15" customHeight="1">
      <c r="A25" s="12" t="s">
        <v>29</v>
      </c>
      <c r="B25" s="14">
        <v>51636</v>
      </c>
      <c r="C25" s="13">
        <v>27300</v>
      </c>
    </row>
    <row r="26" spans="1:3" s="41" customFormat="1" ht="15" customHeight="1">
      <c r="A26" s="12" t="s">
        <v>1315</v>
      </c>
      <c r="B26" s="14">
        <v>6272</v>
      </c>
      <c r="C26" s="13">
        <v>12345</v>
      </c>
    </row>
    <row r="27" spans="1:3" s="41" customFormat="1" ht="15" customHeight="1">
      <c r="A27" s="12" t="s">
        <v>31</v>
      </c>
      <c r="B27" s="14">
        <v>44626</v>
      </c>
      <c r="C27" s="13">
        <v>53148</v>
      </c>
    </row>
    <row r="28" spans="1:3" s="44" customFormat="1" ht="15" customHeight="1">
      <c r="A28" s="37" t="s">
        <v>1458</v>
      </c>
      <c r="B28" s="20">
        <f>B21+B4</f>
        <v>615005</v>
      </c>
      <c r="C28" s="20">
        <f>C4+C21</f>
        <v>620000</v>
      </c>
    </row>
    <row r="29" spans="1:3" s="41" customFormat="1" ht="15" customHeight="1">
      <c r="A29" s="22" t="s">
        <v>33</v>
      </c>
      <c r="B29" s="12"/>
      <c r="C29" s="15"/>
    </row>
    <row r="30" spans="1:3" s="41" customFormat="1" ht="15" customHeight="1">
      <c r="A30" s="24" t="s">
        <v>34</v>
      </c>
      <c r="B30" s="12"/>
      <c r="C30" s="15"/>
    </row>
    <row r="31" spans="1:3" s="41" customFormat="1" ht="15" customHeight="1">
      <c r="A31" s="24" t="s">
        <v>35</v>
      </c>
      <c r="B31" s="12"/>
      <c r="C31" s="15"/>
    </row>
    <row r="32" spans="1:3" s="41" customFormat="1" ht="15" customHeight="1">
      <c r="A32" s="27" t="s">
        <v>36</v>
      </c>
      <c r="B32" s="12">
        <f>B33</f>
        <v>0</v>
      </c>
      <c r="C32" s="20">
        <f>C33</f>
        <v>214980</v>
      </c>
    </row>
    <row r="33" spans="1:3" s="44" customFormat="1" ht="15" customHeight="1">
      <c r="A33" s="52" t="s">
        <v>1459</v>
      </c>
      <c r="B33" s="33">
        <f>B34+B41</f>
        <v>0</v>
      </c>
      <c r="C33" s="20">
        <f>C34+C41</f>
        <v>214980</v>
      </c>
    </row>
    <row r="34" spans="1:3" s="41" customFormat="1" ht="15" customHeight="1">
      <c r="A34" s="52" t="s">
        <v>1460</v>
      </c>
      <c r="B34" s="12">
        <f>SUM(B35:B38)</f>
        <v>0</v>
      </c>
      <c r="C34" s="20">
        <f>SUM(C35:C40)</f>
        <v>28611</v>
      </c>
    </row>
    <row r="35" spans="1:3" s="41" customFormat="1" ht="15" customHeight="1">
      <c r="A35" s="12" t="s">
        <v>1461</v>
      </c>
      <c r="B35" s="12"/>
      <c r="C35" s="13">
        <v>38251</v>
      </c>
    </row>
    <row r="36" spans="1:3" s="41" customFormat="1" ht="15" customHeight="1">
      <c r="A36" s="30" t="s">
        <v>1462</v>
      </c>
      <c r="B36" s="12"/>
      <c r="C36" s="13">
        <v>966</v>
      </c>
    </row>
    <row r="37" spans="1:3" s="41" customFormat="1" ht="15" customHeight="1">
      <c r="A37" s="30" t="s">
        <v>1463</v>
      </c>
      <c r="B37" s="12"/>
      <c r="C37" s="13">
        <v>9437</v>
      </c>
    </row>
    <row r="38" spans="1:3" s="41" customFormat="1" ht="15" customHeight="1">
      <c r="A38" s="30" t="s">
        <v>1464</v>
      </c>
      <c r="B38" s="12"/>
      <c r="C38" s="13">
        <v>21087</v>
      </c>
    </row>
    <row r="39" spans="1:3" s="41" customFormat="1" ht="15" customHeight="1">
      <c r="A39" s="30" t="s">
        <v>1465</v>
      </c>
      <c r="B39" s="12"/>
      <c r="C39" s="13">
        <v>-12981</v>
      </c>
    </row>
    <row r="40" spans="1:3" s="41" customFormat="1" ht="15" customHeight="1">
      <c r="A40" s="30" t="s">
        <v>1466</v>
      </c>
      <c r="B40" s="12"/>
      <c r="C40" s="13">
        <v>-28149</v>
      </c>
    </row>
    <row r="41" spans="1:3" s="41" customFormat="1" ht="15" customHeight="1">
      <c r="A41" s="31" t="s">
        <v>1467</v>
      </c>
      <c r="B41" s="12">
        <f>SUM(B42:B44)</f>
        <v>0</v>
      </c>
      <c r="C41" s="20">
        <f>SUM(C42:C44)</f>
        <v>186369</v>
      </c>
    </row>
    <row r="42" spans="1:3" s="41" customFormat="1" ht="15" customHeight="1">
      <c r="A42" s="31" t="s">
        <v>1468</v>
      </c>
      <c r="B42" s="12"/>
      <c r="C42" s="13">
        <v>90714</v>
      </c>
    </row>
    <row r="43" spans="1:3" s="41" customFormat="1" ht="15" customHeight="1">
      <c r="A43" s="31" t="s">
        <v>1469</v>
      </c>
      <c r="B43" s="12"/>
      <c r="C43" s="13">
        <v>47325</v>
      </c>
    </row>
    <row r="44" spans="1:3" s="44" customFormat="1" ht="15" customHeight="1">
      <c r="A44" s="52" t="s">
        <v>1470</v>
      </c>
      <c r="B44" s="12"/>
      <c r="C44" s="13">
        <v>48330</v>
      </c>
    </row>
    <row r="45" spans="1:3" s="44" customFormat="1" ht="15" customHeight="1">
      <c r="A45" s="27" t="s">
        <v>1322</v>
      </c>
      <c r="B45" s="12"/>
      <c r="C45" s="20">
        <f>SUM(C46:C48)</f>
        <v>46817</v>
      </c>
    </row>
    <row r="46" spans="1:3" s="44" customFormat="1" ht="15" customHeight="1">
      <c r="A46" s="49" t="s">
        <v>1471</v>
      </c>
      <c r="B46" s="12"/>
      <c r="C46" s="13">
        <v>26000</v>
      </c>
    </row>
    <row r="47" spans="1:3" s="44" customFormat="1" ht="15" customHeight="1">
      <c r="A47" s="49" t="s">
        <v>1472</v>
      </c>
      <c r="B47" s="12"/>
      <c r="C47" s="13">
        <v>1178</v>
      </c>
    </row>
    <row r="48" spans="1:3" s="44" customFormat="1" ht="15" customHeight="1">
      <c r="A48" s="49" t="s">
        <v>1473</v>
      </c>
      <c r="B48" s="12"/>
      <c r="C48" s="13">
        <v>19639</v>
      </c>
    </row>
    <row r="49" spans="1:3" s="44" customFormat="1" ht="15" customHeight="1">
      <c r="A49" s="27" t="s">
        <v>1474</v>
      </c>
      <c r="B49" s="12"/>
      <c r="C49" s="20">
        <v>6399</v>
      </c>
    </row>
    <row r="50" spans="1:3" s="41" customFormat="1" ht="15" customHeight="1">
      <c r="A50" s="37" t="s">
        <v>1475</v>
      </c>
      <c r="B50" s="54"/>
      <c r="C50" s="54">
        <f>C45+C32+C28+C49</f>
        <v>888196</v>
      </c>
    </row>
    <row r="51" spans="1:3" s="41" customFormat="1" ht="15" customHeight="1">
      <c r="A51" s="37"/>
      <c r="B51" s="33"/>
      <c r="C51" s="28"/>
    </row>
    <row r="52" spans="1:3" s="41" customFormat="1" ht="15" customHeight="1">
      <c r="A52" s="27" t="s">
        <v>1476</v>
      </c>
      <c r="B52" s="12"/>
      <c r="C52" s="54">
        <v>87912</v>
      </c>
    </row>
    <row r="53" spans="1:3" s="41" customFormat="1" ht="15" customHeight="1">
      <c r="A53" s="52"/>
      <c r="B53" s="12"/>
      <c r="C53" s="15"/>
    </row>
    <row r="54" spans="1:3" ht="13.5">
      <c r="A54" s="37" t="s">
        <v>56</v>
      </c>
      <c r="B54" s="54"/>
      <c r="C54" s="20">
        <f>C52+C50</f>
        <v>976108</v>
      </c>
    </row>
    <row r="55" spans="1:3" ht="13.5">
      <c r="A55" s="105"/>
      <c r="B55" s="105"/>
      <c r="C55" s="105"/>
    </row>
  </sheetData>
  <sheetProtection/>
  <mergeCells count="2">
    <mergeCell ref="A1:C1"/>
    <mergeCell ref="A55:C55"/>
  </mergeCells>
  <printOptions/>
  <pageMargins left="0.7096334705202598" right="0.7096334705202598" top="0.8297573863052008" bottom="0.5999250205483024" header="0.5902039723133478" footer="0.309683488109919"/>
  <pageSetup fitToHeight="1" fitToWidth="1" horizontalDpi="600" verticalDpi="600" orientation="portrait" paperSize="9" r:id="rId1"/>
  <headerFooter>
    <oddFooter>&amp;L&amp;C&amp;"宋体,常规"&amp;11第 &amp;"宋体,常规"&amp;11&amp;P&amp;"宋体,常规"&amp;11 页，共 &amp;"宋体,常规"&amp;11&amp;N&amp;"宋体,常规"&amp;11 页&amp;R</oddFooter>
  </headerFooter>
</worksheet>
</file>

<file path=xl/worksheets/sheet12.xml><?xml version="1.0" encoding="utf-8"?>
<worksheet xmlns="http://schemas.openxmlformats.org/spreadsheetml/2006/main" xmlns:r="http://schemas.openxmlformats.org/officeDocument/2006/relationships">
  <dimension ref="A1:E1397"/>
  <sheetViews>
    <sheetView showZeros="0" showOutlineSymbols="0" defaultGridColor="0" colorId="23" workbookViewId="0" topLeftCell="A13">
      <selection activeCell="G15" sqref="G15"/>
    </sheetView>
  </sheetViews>
  <sheetFormatPr defaultColWidth="9.00390625" defaultRowHeight="13.5"/>
  <cols>
    <col min="1" max="1" width="7.625" style="1" customWidth="1"/>
    <col min="2" max="2" width="44.50390625" style="1" customWidth="1"/>
    <col min="3" max="3" width="16.875" style="1" customWidth="1"/>
    <col min="4" max="4" width="15.375" style="1" customWidth="1"/>
    <col min="5" max="16384" width="9.00390625" style="1" customWidth="1"/>
  </cols>
  <sheetData>
    <row r="1" spans="2:4" ht="27" customHeight="1">
      <c r="B1" s="39" t="s">
        <v>1477</v>
      </c>
      <c r="C1" s="39"/>
      <c r="D1" s="39"/>
    </row>
    <row r="2" ht="17.25" customHeight="1">
      <c r="D2" s="106" t="s">
        <v>1478</v>
      </c>
    </row>
    <row r="3" spans="2:4" s="82" customFormat="1" ht="15.75" customHeight="1">
      <c r="B3" s="107" t="s">
        <v>1479</v>
      </c>
      <c r="C3" s="108" t="s">
        <v>1480</v>
      </c>
      <c r="D3" s="109"/>
    </row>
    <row r="4" spans="2:4" s="82" customFormat="1" ht="33" customHeight="1">
      <c r="B4" s="110"/>
      <c r="C4" s="110"/>
      <c r="D4" s="42" t="s">
        <v>1481</v>
      </c>
    </row>
    <row r="5" spans="1:4" s="111" customFormat="1" ht="15.75" customHeight="1">
      <c r="A5" s="45">
        <v>201</v>
      </c>
      <c r="B5" s="46" t="s">
        <v>1482</v>
      </c>
      <c r="C5" s="66">
        <f>C6+C18+C27+C38+C50+C61+C72+C84+C93+C106+C116+C125+C136+C150+C157+C165+C171+C178+C185+C192+C199+C205+C213+C219+C225+C231+C248</f>
        <v>133604.3</v>
      </c>
      <c r="D5" s="66">
        <f>D6+D18+D27+D38+D50+D61+D72+D84+D93+D106+D116+D125+D136+D150+D157+D165+D171+D178+D185+D192+D199+D205+D213+D219+D225+D231+D248</f>
        <v>571</v>
      </c>
    </row>
    <row r="6" spans="1:4" s="111" customFormat="1" ht="15.75" customHeight="1">
      <c r="A6" s="45">
        <v>20101</v>
      </c>
      <c r="B6" s="46" t="s">
        <v>1483</v>
      </c>
      <c r="C6" s="66">
        <f>SUM(C7:C17)</f>
        <v>5475.5</v>
      </c>
      <c r="D6" s="66">
        <f>SUM(D7:D17)</f>
        <v>0</v>
      </c>
    </row>
    <row r="7" spans="1:4" s="82" customFormat="1" ht="15.75" customHeight="1">
      <c r="A7" s="48">
        <v>2010101</v>
      </c>
      <c r="B7" s="49" t="s">
        <v>1484</v>
      </c>
      <c r="C7" s="14">
        <v>3543.5</v>
      </c>
      <c r="D7" s="112"/>
    </row>
    <row r="8" spans="1:4" s="82" customFormat="1" ht="15.75" customHeight="1">
      <c r="A8" s="48">
        <v>2010102</v>
      </c>
      <c r="B8" s="49" t="s">
        <v>1485</v>
      </c>
      <c r="C8" s="14">
        <v>978</v>
      </c>
      <c r="D8" s="112"/>
    </row>
    <row r="9" spans="1:4" s="82" customFormat="1" ht="15.75" customHeight="1">
      <c r="A9" s="48">
        <v>2010103</v>
      </c>
      <c r="B9" s="49" t="s">
        <v>1486</v>
      </c>
      <c r="C9" s="14">
        <v>0</v>
      </c>
      <c r="D9" s="112"/>
    </row>
    <row r="10" spans="1:4" s="82" customFormat="1" ht="15.75" customHeight="1">
      <c r="A10" s="48">
        <v>2010104</v>
      </c>
      <c r="B10" s="49" t="s">
        <v>1487</v>
      </c>
      <c r="C10" s="14">
        <v>368</v>
      </c>
      <c r="D10" s="112"/>
    </row>
    <row r="11" spans="1:4" s="82" customFormat="1" ht="15.75" customHeight="1">
      <c r="A11" s="48">
        <v>2010105</v>
      </c>
      <c r="B11" s="49" t="s">
        <v>1488</v>
      </c>
      <c r="C11" s="14">
        <v>28</v>
      </c>
      <c r="D11" s="112"/>
    </row>
    <row r="12" spans="1:4" s="82" customFormat="1" ht="15.75" customHeight="1">
      <c r="A12" s="48">
        <v>2010106</v>
      </c>
      <c r="B12" s="49" t="s">
        <v>1489</v>
      </c>
      <c r="C12" s="14">
        <v>24</v>
      </c>
      <c r="D12" s="112"/>
    </row>
    <row r="13" spans="1:4" s="82" customFormat="1" ht="15.75" customHeight="1">
      <c r="A13" s="48">
        <v>2010107</v>
      </c>
      <c r="B13" s="49" t="s">
        <v>1490</v>
      </c>
      <c r="C13" s="14">
        <v>0</v>
      </c>
      <c r="D13" s="112"/>
    </row>
    <row r="14" spans="1:4" s="82" customFormat="1" ht="15.75" customHeight="1">
      <c r="A14" s="48">
        <v>2010108</v>
      </c>
      <c r="B14" s="49" t="s">
        <v>1491</v>
      </c>
      <c r="C14" s="14">
        <v>175</v>
      </c>
      <c r="D14" s="112"/>
    </row>
    <row r="15" spans="1:4" s="82" customFormat="1" ht="15.75" customHeight="1">
      <c r="A15" s="48">
        <v>2010109</v>
      </c>
      <c r="B15" s="49" t="s">
        <v>1492</v>
      </c>
      <c r="C15" s="14">
        <v>0</v>
      </c>
      <c r="D15" s="112"/>
    </row>
    <row r="16" spans="1:4" s="82" customFormat="1" ht="15.75" customHeight="1">
      <c r="A16" s="48">
        <v>2010150</v>
      </c>
      <c r="B16" s="49" t="s">
        <v>1493</v>
      </c>
      <c r="C16" s="14">
        <v>324</v>
      </c>
      <c r="D16" s="112"/>
    </row>
    <row r="17" spans="1:4" s="82" customFormat="1" ht="15.75" customHeight="1">
      <c r="A17" s="48">
        <v>2010199</v>
      </c>
      <c r="B17" s="49" t="s">
        <v>1494</v>
      </c>
      <c r="C17" s="14">
        <v>35</v>
      </c>
      <c r="D17" s="112"/>
    </row>
    <row r="18" spans="1:4" s="111" customFormat="1" ht="15.75" customHeight="1">
      <c r="A18" s="45">
        <v>20102</v>
      </c>
      <c r="B18" s="46" t="s">
        <v>1495</v>
      </c>
      <c r="C18" s="66">
        <f>SUM(C19:C26)</f>
        <v>3982</v>
      </c>
      <c r="D18" s="66">
        <f>SUM(D19:D26)</f>
        <v>0</v>
      </c>
    </row>
    <row r="19" spans="1:4" s="82" customFormat="1" ht="15.75" customHeight="1">
      <c r="A19" s="48">
        <v>2010201</v>
      </c>
      <c r="B19" s="49" t="s">
        <v>1484</v>
      </c>
      <c r="C19" s="14">
        <v>2837</v>
      </c>
      <c r="D19" s="112"/>
    </row>
    <row r="20" spans="1:4" s="82" customFormat="1" ht="15.75" customHeight="1">
      <c r="A20" s="48">
        <v>2010202</v>
      </c>
      <c r="B20" s="49" t="s">
        <v>1485</v>
      </c>
      <c r="C20" s="14">
        <v>357</v>
      </c>
      <c r="D20" s="112"/>
    </row>
    <row r="21" spans="1:4" s="82" customFormat="1" ht="15.75" customHeight="1">
      <c r="A21" s="48">
        <v>2010203</v>
      </c>
      <c r="B21" s="49" t="s">
        <v>1486</v>
      </c>
      <c r="C21" s="14">
        <v>0</v>
      </c>
      <c r="D21" s="112"/>
    </row>
    <row r="22" spans="1:4" s="82" customFormat="1" ht="15.75" customHeight="1">
      <c r="A22" s="48">
        <v>2010204</v>
      </c>
      <c r="B22" s="49" t="s">
        <v>1496</v>
      </c>
      <c r="C22" s="14">
        <v>286</v>
      </c>
      <c r="D22" s="112"/>
    </row>
    <row r="23" spans="1:4" s="82" customFormat="1" ht="15.75" customHeight="1">
      <c r="A23" s="48">
        <v>2010205</v>
      </c>
      <c r="B23" s="49" t="s">
        <v>1497</v>
      </c>
      <c r="C23" s="14">
        <v>108</v>
      </c>
      <c r="D23" s="112"/>
    </row>
    <row r="24" spans="1:4" s="82" customFormat="1" ht="15.75" customHeight="1">
      <c r="A24" s="48">
        <v>2010206</v>
      </c>
      <c r="B24" s="49" t="s">
        <v>1498</v>
      </c>
      <c r="C24" s="14">
        <v>11</v>
      </c>
      <c r="D24" s="112"/>
    </row>
    <row r="25" spans="1:4" s="82" customFormat="1" ht="15.75" customHeight="1">
      <c r="A25" s="48">
        <v>2010250</v>
      </c>
      <c r="B25" s="49" t="s">
        <v>1493</v>
      </c>
      <c r="C25" s="14">
        <v>183</v>
      </c>
      <c r="D25" s="112"/>
    </row>
    <row r="26" spans="1:4" s="82" customFormat="1" ht="15.75" customHeight="1">
      <c r="A26" s="48">
        <v>2010299</v>
      </c>
      <c r="B26" s="49" t="s">
        <v>1499</v>
      </c>
      <c r="C26" s="14">
        <v>200</v>
      </c>
      <c r="D26" s="112"/>
    </row>
    <row r="27" spans="1:4" s="111" customFormat="1" ht="15.75" customHeight="1">
      <c r="A27" s="45">
        <v>20103</v>
      </c>
      <c r="B27" s="46" t="s">
        <v>1500</v>
      </c>
      <c r="C27" s="66">
        <f>SUM(C28:C37)</f>
        <v>44315</v>
      </c>
      <c r="D27" s="66">
        <f>SUM(D28:D37)</f>
        <v>0</v>
      </c>
    </row>
    <row r="28" spans="1:4" s="82" customFormat="1" ht="15.75" customHeight="1">
      <c r="A28" s="48">
        <v>2010301</v>
      </c>
      <c r="B28" s="49" t="s">
        <v>1484</v>
      </c>
      <c r="C28" s="14">
        <f>25043-2000</f>
        <v>23043</v>
      </c>
      <c r="D28" s="112"/>
    </row>
    <row r="29" spans="1:4" s="82" customFormat="1" ht="15.75" customHeight="1">
      <c r="A29" s="48">
        <v>2010302</v>
      </c>
      <c r="B29" s="49" t="s">
        <v>1485</v>
      </c>
      <c r="C29" s="14">
        <v>5835</v>
      </c>
      <c r="D29" s="112"/>
    </row>
    <row r="30" spans="1:4" s="82" customFormat="1" ht="15.75" customHeight="1">
      <c r="A30" s="48">
        <v>2010303</v>
      </c>
      <c r="B30" s="49" t="s">
        <v>1486</v>
      </c>
      <c r="C30" s="14">
        <v>2322</v>
      </c>
      <c r="D30" s="112"/>
    </row>
    <row r="31" spans="1:4" s="82" customFormat="1" ht="15.75" customHeight="1">
      <c r="A31" s="48">
        <v>2010304</v>
      </c>
      <c r="B31" s="49" t="s">
        <v>1501</v>
      </c>
      <c r="C31" s="14">
        <v>0</v>
      </c>
      <c r="D31" s="112"/>
    </row>
    <row r="32" spans="1:4" s="82" customFormat="1" ht="15.75" customHeight="1">
      <c r="A32" s="48">
        <v>2010305</v>
      </c>
      <c r="B32" s="49" t="s">
        <v>1502</v>
      </c>
      <c r="C32" s="14">
        <v>89</v>
      </c>
      <c r="D32" s="112"/>
    </row>
    <row r="33" spans="1:4" s="82" customFormat="1" ht="15.75" customHeight="1">
      <c r="A33" s="48">
        <v>2010306</v>
      </c>
      <c r="B33" s="49" t="s">
        <v>1503</v>
      </c>
      <c r="C33" s="14">
        <v>341</v>
      </c>
      <c r="D33" s="112"/>
    </row>
    <row r="34" spans="1:4" s="82" customFormat="1" ht="15.75" customHeight="1">
      <c r="A34" s="48">
        <v>2010308</v>
      </c>
      <c r="B34" s="49" t="s">
        <v>1504</v>
      </c>
      <c r="C34" s="14">
        <v>415</v>
      </c>
      <c r="D34" s="112"/>
    </row>
    <row r="35" spans="1:4" s="82" customFormat="1" ht="15.75" customHeight="1">
      <c r="A35" s="48">
        <v>2010309</v>
      </c>
      <c r="B35" s="49" t="s">
        <v>1505</v>
      </c>
      <c r="C35" s="14">
        <v>3</v>
      </c>
      <c r="D35" s="112"/>
    </row>
    <row r="36" spans="1:4" s="82" customFormat="1" ht="15.75" customHeight="1">
      <c r="A36" s="48">
        <v>2010350</v>
      </c>
      <c r="B36" s="49" t="s">
        <v>1493</v>
      </c>
      <c r="C36" s="14">
        <f>8727</f>
        <v>8727</v>
      </c>
      <c r="D36" s="112"/>
    </row>
    <row r="37" spans="1:4" s="82" customFormat="1" ht="15.75" customHeight="1">
      <c r="A37" s="48">
        <v>2010399</v>
      </c>
      <c r="B37" s="49" t="s">
        <v>1506</v>
      </c>
      <c r="C37" s="14">
        <v>3540</v>
      </c>
      <c r="D37" s="112"/>
    </row>
    <row r="38" spans="1:4" s="111" customFormat="1" ht="15.75" customHeight="1">
      <c r="A38" s="45">
        <v>20104</v>
      </c>
      <c r="B38" s="46" t="s">
        <v>1507</v>
      </c>
      <c r="C38" s="66">
        <f>SUM(C39:C49)</f>
        <v>3430</v>
      </c>
      <c r="D38" s="66">
        <f>SUM(D39:D49)</f>
        <v>0</v>
      </c>
    </row>
    <row r="39" spans="1:4" s="82" customFormat="1" ht="15.75" customHeight="1">
      <c r="A39" s="48">
        <v>2010401</v>
      </c>
      <c r="B39" s="49" t="s">
        <v>1484</v>
      </c>
      <c r="C39" s="14">
        <v>2560</v>
      </c>
      <c r="D39" s="112"/>
    </row>
    <row r="40" spans="1:4" s="82" customFormat="1" ht="15.75" customHeight="1">
      <c r="A40" s="48">
        <v>2010402</v>
      </c>
      <c r="B40" s="49" t="s">
        <v>1485</v>
      </c>
      <c r="C40" s="14">
        <v>193</v>
      </c>
      <c r="D40" s="112"/>
    </row>
    <row r="41" spans="1:4" s="82" customFormat="1" ht="15.75" customHeight="1">
      <c r="A41" s="48">
        <v>2010403</v>
      </c>
      <c r="B41" s="49" t="s">
        <v>1486</v>
      </c>
      <c r="C41" s="14">
        <v>0</v>
      </c>
      <c r="D41" s="112"/>
    </row>
    <row r="42" spans="1:4" s="82" customFormat="1" ht="15.75" customHeight="1">
      <c r="A42" s="48">
        <v>2010404</v>
      </c>
      <c r="B42" s="49" t="s">
        <v>1508</v>
      </c>
      <c r="C42" s="14">
        <v>0</v>
      </c>
      <c r="D42" s="112"/>
    </row>
    <row r="43" spans="1:4" s="82" customFormat="1" ht="15.75" customHeight="1">
      <c r="A43" s="48">
        <v>2010405</v>
      </c>
      <c r="B43" s="49" t="s">
        <v>1509</v>
      </c>
      <c r="C43" s="14">
        <v>0</v>
      </c>
      <c r="D43" s="112"/>
    </row>
    <row r="44" spans="1:4" s="82" customFormat="1" ht="15.75" customHeight="1">
      <c r="A44" s="48">
        <v>2010406</v>
      </c>
      <c r="B44" s="49" t="s">
        <v>1510</v>
      </c>
      <c r="C44" s="14">
        <v>0</v>
      </c>
      <c r="D44" s="112"/>
    </row>
    <row r="45" spans="1:4" s="82" customFormat="1" ht="15.75" customHeight="1">
      <c r="A45" s="48">
        <v>2010407</v>
      </c>
      <c r="B45" s="49" t="s">
        <v>1511</v>
      </c>
      <c r="C45" s="14">
        <v>0</v>
      </c>
      <c r="D45" s="112"/>
    </row>
    <row r="46" spans="1:4" s="82" customFormat="1" ht="15.75" customHeight="1">
      <c r="A46" s="48">
        <v>2010408</v>
      </c>
      <c r="B46" s="49" t="s">
        <v>1512</v>
      </c>
      <c r="C46" s="14">
        <v>6</v>
      </c>
      <c r="D46" s="112"/>
    </row>
    <row r="47" spans="1:4" s="82" customFormat="1" ht="15.75" customHeight="1">
      <c r="A47" s="48">
        <v>2010409</v>
      </c>
      <c r="B47" s="49" t="s">
        <v>1513</v>
      </c>
      <c r="C47" s="14">
        <v>0</v>
      </c>
      <c r="D47" s="112"/>
    </row>
    <row r="48" spans="1:4" s="82" customFormat="1" ht="15.75" customHeight="1">
      <c r="A48" s="48">
        <v>2010450</v>
      </c>
      <c r="B48" s="49" t="s">
        <v>1493</v>
      </c>
      <c r="C48" s="14">
        <v>670</v>
      </c>
      <c r="D48" s="112"/>
    </row>
    <row r="49" spans="1:4" s="82" customFormat="1" ht="15.75" customHeight="1">
      <c r="A49" s="48">
        <v>2010499</v>
      </c>
      <c r="B49" s="49" t="s">
        <v>1514</v>
      </c>
      <c r="C49" s="14">
        <v>1</v>
      </c>
      <c r="D49" s="112"/>
    </row>
    <row r="50" spans="1:4" s="111" customFormat="1" ht="15.75" customHeight="1">
      <c r="A50" s="45">
        <v>20105</v>
      </c>
      <c r="B50" s="46" t="s">
        <v>1515</v>
      </c>
      <c r="C50" s="66">
        <f>SUM(C51:C60)</f>
        <v>2908</v>
      </c>
      <c r="D50" s="66">
        <f>SUM(D51:D60)</f>
        <v>0</v>
      </c>
    </row>
    <row r="51" spans="1:4" s="82" customFormat="1" ht="15.75" customHeight="1">
      <c r="A51" s="48">
        <v>2010501</v>
      </c>
      <c r="B51" s="49" t="s">
        <v>1484</v>
      </c>
      <c r="C51" s="14">
        <v>1575</v>
      </c>
      <c r="D51" s="112"/>
    </row>
    <row r="52" spans="1:4" s="82" customFormat="1" ht="15.75" customHeight="1">
      <c r="A52" s="48">
        <v>2010502</v>
      </c>
      <c r="B52" s="49" t="s">
        <v>1485</v>
      </c>
      <c r="C52" s="14">
        <v>141</v>
      </c>
      <c r="D52" s="112"/>
    </row>
    <row r="53" spans="1:4" s="82" customFormat="1" ht="15.75" customHeight="1">
      <c r="A53" s="48">
        <v>2010503</v>
      </c>
      <c r="B53" s="49" t="s">
        <v>1486</v>
      </c>
      <c r="C53" s="14">
        <v>0</v>
      </c>
      <c r="D53" s="112"/>
    </row>
    <row r="54" spans="1:4" s="82" customFormat="1" ht="15.75" customHeight="1">
      <c r="A54" s="48">
        <v>2010504</v>
      </c>
      <c r="B54" s="49" t="s">
        <v>1516</v>
      </c>
      <c r="C54" s="14">
        <v>0</v>
      </c>
      <c r="D54" s="112"/>
    </row>
    <row r="55" spans="1:4" s="82" customFormat="1" ht="15.75" customHeight="1">
      <c r="A55" s="48">
        <v>2010505</v>
      </c>
      <c r="B55" s="49" t="s">
        <v>1517</v>
      </c>
      <c r="C55" s="14">
        <v>311</v>
      </c>
      <c r="D55" s="112"/>
    </row>
    <row r="56" spans="1:4" s="82" customFormat="1" ht="15.75" customHeight="1">
      <c r="A56" s="48">
        <v>2010506</v>
      </c>
      <c r="B56" s="49" t="s">
        <v>1518</v>
      </c>
      <c r="C56" s="14">
        <v>11</v>
      </c>
      <c r="D56" s="112"/>
    </row>
    <row r="57" spans="1:4" s="82" customFormat="1" ht="15.75" customHeight="1">
      <c r="A57" s="48">
        <v>2010507</v>
      </c>
      <c r="B57" s="49" t="s">
        <v>1519</v>
      </c>
      <c r="C57" s="14">
        <v>215</v>
      </c>
      <c r="D57" s="112"/>
    </row>
    <row r="58" spans="1:4" s="82" customFormat="1" ht="15.75" customHeight="1">
      <c r="A58" s="48">
        <v>2010508</v>
      </c>
      <c r="B58" s="49" t="s">
        <v>1520</v>
      </c>
      <c r="C58" s="14">
        <v>95</v>
      </c>
      <c r="D58" s="112"/>
    </row>
    <row r="59" spans="1:4" s="82" customFormat="1" ht="15.75" customHeight="1">
      <c r="A59" s="48">
        <v>2010550</v>
      </c>
      <c r="B59" s="49" t="s">
        <v>1493</v>
      </c>
      <c r="C59" s="14">
        <v>549</v>
      </c>
      <c r="D59" s="112"/>
    </row>
    <row r="60" spans="1:4" s="82" customFormat="1" ht="15.75" customHeight="1">
      <c r="A60" s="48">
        <v>2010599</v>
      </c>
      <c r="B60" s="49" t="s">
        <v>1521</v>
      </c>
      <c r="C60" s="14">
        <v>11</v>
      </c>
      <c r="D60" s="112"/>
    </row>
    <row r="61" spans="1:4" s="111" customFormat="1" ht="15.75" customHeight="1">
      <c r="A61" s="45">
        <v>20106</v>
      </c>
      <c r="B61" s="46" t="s">
        <v>1522</v>
      </c>
      <c r="C61" s="66">
        <f>SUM(C62:C71)</f>
        <v>7984</v>
      </c>
      <c r="D61" s="66">
        <f>SUM(D62:D71)</f>
        <v>0</v>
      </c>
    </row>
    <row r="62" spans="1:4" s="82" customFormat="1" ht="15.75" customHeight="1">
      <c r="A62" s="48">
        <v>2010601</v>
      </c>
      <c r="B62" s="49" t="s">
        <v>1484</v>
      </c>
      <c r="C62" s="14">
        <v>4835</v>
      </c>
      <c r="D62" s="112"/>
    </row>
    <row r="63" spans="1:4" s="82" customFormat="1" ht="15.75" customHeight="1">
      <c r="A63" s="48">
        <v>2010602</v>
      </c>
      <c r="B63" s="49" t="s">
        <v>1485</v>
      </c>
      <c r="C63" s="14">
        <v>263</v>
      </c>
      <c r="D63" s="112"/>
    </row>
    <row r="64" spans="1:4" s="82" customFormat="1" ht="15.75" customHeight="1">
      <c r="A64" s="48">
        <v>2010603</v>
      </c>
      <c r="B64" s="49" t="s">
        <v>1486</v>
      </c>
      <c r="C64" s="14">
        <v>0</v>
      </c>
      <c r="D64" s="112"/>
    </row>
    <row r="65" spans="1:4" s="82" customFormat="1" ht="15.75" customHeight="1">
      <c r="A65" s="48">
        <v>2010604</v>
      </c>
      <c r="B65" s="49" t="s">
        <v>1523</v>
      </c>
      <c r="C65" s="14">
        <v>0</v>
      </c>
      <c r="D65" s="112"/>
    </row>
    <row r="66" spans="1:4" s="82" customFormat="1" ht="15.75" customHeight="1">
      <c r="A66" s="48">
        <v>2010605</v>
      </c>
      <c r="B66" s="49" t="s">
        <v>1524</v>
      </c>
      <c r="C66" s="14">
        <v>90</v>
      </c>
      <c r="D66" s="112"/>
    </row>
    <row r="67" spans="1:4" s="82" customFormat="1" ht="15.75" customHeight="1">
      <c r="A67" s="48">
        <v>2010606</v>
      </c>
      <c r="B67" s="49" t="s">
        <v>1525</v>
      </c>
      <c r="C67" s="14">
        <v>30</v>
      </c>
      <c r="D67" s="112"/>
    </row>
    <row r="68" spans="1:4" s="82" customFormat="1" ht="15.75" customHeight="1">
      <c r="A68" s="48">
        <v>2010607</v>
      </c>
      <c r="B68" s="49" t="s">
        <v>1526</v>
      </c>
      <c r="C68" s="14">
        <v>202</v>
      </c>
      <c r="D68" s="112"/>
    </row>
    <row r="69" spans="1:4" s="82" customFormat="1" ht="15.75" customHeight="1">
      <c r="A69" s="48">
        <v>2010608</v>
      </c>
      <c r="B69" s="49" t="s">
        <v>1527</v>
      </c>
      <c r="C69" s="14">
        <v>837</v>
      </c>
      <c r="D69" s="112"/>
    </row>
    <row r="70" spans="1:4" s="82" customFormat="1" ht="15.75" customHeight="1">
      <c r="A70" s="48">
        <v>2010650</v>
      </c>
      <c r="B70" s="49" t="s">
        <v>1493</v>
      </c>
      <c r="C70" s="14">
        <v>1698</v>
      </c>
      <c r="D70" s="112"/>
    </row>
    <row r="71" spans="1:4" s="82" customFormat="1" ht="15.75" customHeight="1">
      <c r="A71" s="48">
        <v>2010699</v>
      </c>
      <c r="B71" s="49" t="s">
        <v>1528</v>
      </c>
      <c r="C71" s="14">
        <v>29</v>
      </c>
      <c r="D71" s="112"/>
    </row>
    <row r="72" spans="1:4" s="111" customFormat="1" ht="15.75" customHeight="1">
      <c r="A72" s="45">
        <v>20107</v>
      </c>
      <c r="B72" s="46" t="s">
        <v>1529</v>
      </c>
      <c r="C72" s="66">
        <f>SUM(C73:C83)</f>
        <v>3230</v>
      </c>
      <c r="D72" s="66">
        <f>SUM(D73:D83)</f>
        <v>0</v>
      </c>
    </row>
    <row r="73" spans="1:4" s="82" customFormat="1" ht="15.75" customHeight="1">
      <c r="A73" s="48">
        <v>2010701</v>
      </c>
      <c r="B73" s="49" t="s">
        <v>1484</v>
      </c>
      <c r="C73" s="14">
        <v>2200</v>
      </c>
      <c r="D73" s="112"/>
    </row>
    <row r="74" spans="1:4" s="82" customFormat="1" ht="15.75" customHeight="1">
      <c r="A74" s="48">
        <v>2010702</v>
      </c>
      <c r="B74" s="49" t="s">
        <v>1485</v>
      </c>
      <c r="C74" s="14">
        <v>1030</v>
      </c>
      <c r="D74" s="112"/>
    </row>
    <row r="75" spans="1:4" s="82" customFormat="1" ht="15.75" customHeight="1">
      <c r="A75" s="48">
        <v>2010703</v>
      </c>
      <c r="B75" s="49" t="s">
        <v>1486</v>
      </c>
      <c r="C75" s="14">
        <v>0</v>
      </c>
      <c r="D75" s="112"/>
    </row>
    <row r="76" spans="1:4" s="82" customFormat="1" ht="15.75" customHeight="1">
      <c r="A76" s="48">
        <v>2010704</v>
      </c>
      <c r="B76" s="49" t="s">
        <v>1530</v>
      </c>
      <c r="C76" s="14">
        <v>0</v>
      </c>
      <c r="D76" s="112"/>
    </row>
    <row r="77" spans="1:4" s="82" customFormat="1" ht="15.75" customHeight="1">
      <c r="A77" s="48">
        <v>2010705</v>
      </c>
      <c r="B77" s="49" t="s">
        <v>1531</v>
      </c>
      <c r="C77" s="14">
        <v>0</v>
      </c>
      <c r="D77" s="112"/>
    </row>
    <row r="78" spans="1:4" s="82" customFormat="1" ht="15.75" customHeight="1">
      <c r="A78" s="48">
        <v>2010706</v>
      </c>
      <c r="B78" s="49" t="s">
        <v>1532</v>
      </c>
      <c r="C78" s="14">
        <v>0</v>
      </c>
      <c r="D78" s="112"/>
    </row>
    <row r="79" spans="1:4" s="82" customFormat="1" ht="15.75" customHeight="1">
      <c r="A79" s="48">
        <v>2010707</v>
      </c>
      <c r="B79" s="49" t="s">
        <v>1533</v>
      </c>
      <c r="C79" s="14">
        <v>0</v>
      </c>
      <c r="D79" s="112"/>
    </row>
    <row r="80" spans="1:4" s="82" customFormat="1" ht="15.75" customHeight="1">
      <c r="A80" s="48">
        <v>2010708</v>
      </c>
      <c r="B80" s="49" t="s">
        <v>1534</v>
      </c>
      <c r="C80" s="14">
        <v>0</v>
      </c>
      <c r="D80" s="112"/>
    </row>
    <row r="81" spans="1:4" s="82" customFormat="1" ht="15.75" customHeight="1">
      <c r="A81" s="48">
        <v>2010709</v>
      </c>
      <c r="B81" s="49" t="s">
        <v>1526</v>
      </c>
      <c r="C81" s="14">
        <v>0</v>
      </c>
      <c r="D81" s="112"/>
    </row>
    <row r="82" spans="1:4" s="82" customFormat="1" ht="15.75" customHeight="1">
      <c r="A82" s="48">
        <v>2010750</v>
      </c>
      <c r="B82" s="49" t="s">
        <v>1493</v>
      </c>
      <c r="C82" s="14">
        <v>0</v>
      </c>
      <c r="D82" s="112"/>
    </row>
    <row r="83" spans="1:4" s="82" customFormat="1" ht="15.75" customHeight="1">
      <c r="A83" s="48">
        <v>2010799</v>
      </c>
      <c r="B83" s="49" t="s">
        <v>1535</v>
      </c>
      <c r="C83" s="14">
        <v>0</v>
      </c>
      <c r="D83" s="112"/>
    </row>
    <row r="84" spans="1:4" s="111" customFormat="1" ht="15.75" customHeight="1">
      <c r="A84" s="45">
        <v>20108</v>
      </c>
      <c r="B84" s="46" t="s">
        <v>1536</v>
      </c>
      <c r="C84" s="66">
        <f>SUM(C85:C92)</f>
        <v>2243</v>
      </c>
      <c r="D84" s="66">
        <f>SUM(D85:D92)</f>
        <v>0</v>
      </c>
    </row>
    <row r="85" spans="1:4" s="82" customFormat="1" ht="15.75" customHeight="1">
      <c r="A85" s="48">
        <v>2010801</v>
      </c>
      <c r="B85" s="49" t="s">
        <v>1484</v>
      </c>
      <c r="C85" s="14">
        <v>1759</v>
      </c>
      <c r="D85" s="112"/>
    </row>
    <row r="86" spans="1:4" s="82" customFormat="1" ht="15.75" customHeight="1">
      <c r="A86" s="48">
        <v>2010802</v>
      </c>
      <c r="B86" s="49" t="s">
        <v>1485</v>
      </c>
      <c r="C86" s="14">
        <v>207</v>
      </c>
      <c r="D86" s="112"/>
    </row>
    <row r="87" spans="1:4" s="82" customFormat="1" ht="15.75" customHeight="1">
      <c r="A87" s="48">
        <v>2010803</v>
      </c>
      <c r="B87" s="49" t="s">
        <v>1486</v>
      </c>
      <c r="C87" s="14">
        <v>0</v>
      </c>
      <c r="D87" s="112"/>
    </row>
    <row r="88" spans="1:4" s="82" customFormat="1" ht="15.75" customHeight="1">
      <c r="A88" s="48">
        <v>2010804</v>
      </c>
      <c r="B88" s="49" t="s">
        <v>1537</v>
      </c>
      <c r="C88" s="14">
        <v>175</v>
      </c>
      <c r="D88" s="112"/>
    </row>
    <row r="89" spans="1:4" s="82" customFormat="1" ht="15.75" customHeight="1">
      <c r="A89" s="48">
        <v>2010805</v>
      </c>
      <c r="B89" s="49" t="s">
        <v>1538</v>
      </c>
      <c r="C89" s="14">
        <v>0</v>
      </c>
      <c r="D89" s="112"/>
    </row>
    <row r="90" spans="1:4" s="82" customFormat="1" ht="15.75" customHeight="1">
      <c r="A90" s="48">
        <v>2010806</v>
      </c>
      <c r="B90" s="49" t="s">
        <v>1526</v>
      </c>
      <c r="C90" s="14">
        <v>7</v>
      </c>
      <c r="D90" s="112"/>
    </row>
    <row r="91" spans="1:4" s="82" customFormat="1" ht="15.75" customHeight="1">
      <c r="A91" s="48">
        <v>2010850</v>
      </c>
      <c r="B91" s="49" t="s">
        <v>1493</v>
      </c>
      <c r="C91" s="14">
        <v>76</v>
      </c>
      <c r="D91" s="112"/>
    </row>
    <row r="92" spans="1:4" s="82" customFormat="1" ht="15.75" customHeight="1">
      <c r="A92" s="48">
        <v>2010899</v>
      </c>
      <c r="B92" s="49" t="s">
        <v>1539</v>
      </c>
      <c r="C92" s="14">
        <v>19</v>
      </c>
      <c r="D92" s="112"/>
    </row>
    <row r="93" spans="1:4" s="111" customFormat="1" ht="15.75" customHeight="1">
      <c r="A93" s="45">
        <v>20109</v>
      </c>
      <c r="B93" s="46" t="s">
        <v>1540</v>
      </c>
      <c r="C93" s="66">
        <f>SUM(C94:C105)</f>
        <v>63</v>
      </c>
      <c r="D93" s="66">
        <f>SUM(D94:D105)</f>
        <v>0</v>
      </c>
    </row>
    <row r="94" spans="1:4" s="82" customFormat="1" ht="15.75" customHeight="1">
      <c r="A94" s="48">
        <v>2010901</v>
      </c>
      <c r="B94" s="49" t="s">
        <v>1484</v>
      </c>
      <c r="C94" s="14">
        <v>0</v>
      </c>
      <c r="D94" s="112"/>
    </row>
    <row r="95" spans="1:4" s="82" customFormat="1" ht="15.75" customHeight="1">
      <c r="A95" s="48">
        <v>2010902</v>
      </c>
      <c r="B95" s="49" t="s">
        <v>1485</v>
      </c>
      <c r="C95" s="14">
        <v>63</v>
      </c>
      <c r="D95" s="112"/>
    </row>
    <row r="96" spans="1:4" s="82" customFormat="1" ht="15.75" customHeight="1">
      <c r="A96" s="48">
        <v>2010903</v>
      </c>
      <c r="B96" s="49" t="s">
        <v>1486</v>
      </c>
      <c r="C96" s="14">
        <v>0</v>
      </c>
      <c r="D96" s="112"/>
    </row>
    <row r="97" spans="1:4" s="82" customFormat="1" ht="15.75" customHeight="1">
      <c r="A97" s="48">
        <v>2010905</v>
      </c>
      <c r="B97" s="49" t="s">
        <v>1541</v>
      </c>
      <c r="C97" s="14">
        <v>0</v>
      </c>
      <c r="D97" s="112"/>
    </row>
    <row r="98" spans="1:4" s="82" customFormat="1" ht="15.75" customHeight="1">
      <c r="A98" s="48">
        <v>2010907</v>
      </c>
      <c r="B98" s="49" t="s">
        <v>1542</v>
      </c>
      <c r="C98" s="14">
        <v>0</v>
      </c>
      <c r="D98" s="112"/>
    </row>
    <row r="99" spans="1:4" s="82" customFormat="1" ht="15.75" customHeight="1">
      <c r="A99" s="48">
        <v>2010908</v>
      </c>
      <c r="B99" s="49" t="s">
        <v>1526</v>
      </c>
      <c r="C99" s="14">
        <v>0</v>
      </c>
      <c r="D99" s="112"/>
    </row>
    <row r="100" spans="1:4" s="82" customFormat="1" ht="15.75" customHeight="1">
      <c r="A100" s="48">
        <v>2010909</v>
      </c>
      <c r="B100" s="49" t="s">
        <v>1543</v>
      </c>
      <c r="C100" s="14">
        <v>0</v>
      </c>
      <c r="D100" s="112"/>
    </row>
    <row r="101" spans="1:4" s="82" customFormat="1" ht="15.75" customHeight="1">
      <c r="A101" s="48">
        <v>2010910</v>
      </c>
      <c r="B101" s="49" t="s">
        <v>1544</v>
      </c>
      <c r="C101" s="14">
        <v>0</v>
      </c>
      <c r="D101" s="112"/>
    </row>
    <row r="102" spans="1:4" s="82" customFormat="1" ht="15.75" customHeight="1">
      <c r="A102" s="48">
        <v>2010911</v>
      </c>
      <c r="B102" s="49" t="s">
        <v>1545</v>
      </c>
      <c r="C102" s="14">
        <v>0</v>
      </c>
      <c r="D102" s="112"/>
    </row>
    <row r="103" spans="1:4" s="82" customFormat="1" ht="15.75" customHeight="1">
      <c r="A103" s="48">
        <v>2010912</v>
      </c>
      <c r="B103" s="49" t="s">
        <v>1546</v>
      </c>
      <c r="C103" s="14">
        <v>0</v>
      </c>
      <c r="D103" s="112"/>
    </row>
    <row r="104" spans="1:4" s="82" customFormat="1" ht="15.75" customHeight="1">
      <c r="A104" s="48">
        <v>2010950</v>
      </c>
      <c r="B104" s="49" t="s">
        <v>1493</v>
      </c>
      <c r="C104" s="14">
        <v>0</v>
      </c>
      <c r="D104" s="112"/>
    </row>
    <row r="105" spans="1:4" s="82" customFormat="1" ht="15.75" customHeight="1">
      <c r="A105" s="48">
        <v>2010999</v>
      </c>
      <c r="B105" s="49" t="s">
        <v>1547</v>
      </c>
      <c r="C105" s="14">
        <v>0</v>
      </c>
      <c r="D105" s="112"/>
    </row>
    <row r="106" spans="1:4" s="111" customFormat="1" ht="15.75" customHeight="1">
      <c r="A106" s="45">
        <v>20110</v>
      </c>
      <c r="B106" s="46" t="s">
        <v>1548</v>
      </c>
      <c r="C106" s="66">
        <f>SUM(C107:C115)</f>
        <v>5992</v>
      </c>
      <c r="D106" s="66">
        <f>SUM(D107:D115)</f>
        <v>41</v>
      </c>
    </row>
    <row r="107" spans="1:4" s="82" customFormat="1" ht="15.75" customHeight="1">
      <c r="A107" s="48">
        <v>2011001</v>
      </c>
      <c r="B107" s="49" t="s">
        <v>1484</v>
      </c>
      <c r="C107" s="14">
        <v>1406</v>
      </c>
      <c r="D107" s="112"/>
    </row>
    <row r="108" spans="1:4" s="82" customFormat="1" ht="15.75" customHeight="1">
      <c r="A108" s="48">
        <v>2011002</v>
      </c>
      <c r="B108" s="49" t="s">
        <v>1485</v>
      </c>
      <c r="C108" s="14">
        <v>215</v>
      </c>
      <c r="D108" s="112"/>
    </row>
    <row r="109" spans="1:4" s="82" customFormat="1" ht="15.75" customHeight="1">
      <c r="A109" s="48">
        <v>2011003</v>
      </c>
      <c r="B109" s="49" t="s">
        <v>1486</v>
      </c>
      <c r="C109" s="14">
        <v>26</v>
      </c>
      <c r="D109" s="112"/>
    </row>
    <row r="110" spans="1:4" s="82" customFormat="1" ht="15.75" customHeight="1">
      <c r="A110" s="48">
        <v>2011004</v>
      </c>
      <c r="B110" s="49" t="s">
        <v>1549</v>
      </c>
      <c r="C110" s="14">
        <v>0</v>
      </c>
      <c r="D110" s="112"/>
    </row>
    <row r="111" spans="1:4" s="82" customFormat="1" ht="15.75" customHeight="1">
      <c r="A111" s="48">
        <v>2011005</v>
      </c>
      <c r="B111" s="49" t="s">
        <v>1550</v>
      </c>
      <c r="C111" s="14">
        <v>0</v>
      </c>
      <c r="D111" s="112"/>
    </row>
    <row r="112" spans="1:4" s="82" customFormat="1" ht="15.75" customHeight="1">
      <c r="A112" s="48">
        <v>2011007</v>
      </c>
      <c r="B112" s="49" t="s">
        <v>1551</v>
      </c>
      <c r="C112" s="14">
        <v>0</v>
      </c>
      <c r="D112" s="112"/>
    </row>
    <row r="113" spans="1:4" s="82" customFormat="1" ht="15.75" customHeight="1">
      <c r="A113" s="48">
        <v>2011008</v>
      </c>
      <c r="B113" s="49" t="s">
        <v>1552</v>
      </c>
      <c r="C113" s="14">
        <v>3000</v>
      </c>
      <c r="D113" s="112"/>
    </row>
    <row r="114" spans="1:4" s="82" customFormat="1" ht="15.75" customHeight="1">
      <c r="A114" s="48">
        <v>2011050</v>
      </c>
      <c r="B114" s="49" t="s">
        <v>1493</v>
      </c>
      <c r="C114" s="14">
        <v>1082</v>
      </c>
      <c r="D114" s="112"/>
    </row>
    <row r="115" spans="1:4" s="82" customFormat="1" ht="15.75" customHeight="1">
      <c r="A115" s="48">
        <v>2011099</v>
      </c>
      <c r="B115" s="49" t="s">
        <v>1553</v>
      </c>
      <c r="C115" s="14">
        <f>222+41</f>
        <v>263</v>
      </c>
      <c r="D115" s="112">
        <v>41</v>
      </c>
    </row>
    <row r="116" spans="1:4" s="111" customFormat="1" ht="15.75" customHeight="1">
      <c r="A116" s="45">
        <v>20111</v>
      </c>
      <c r="B116" s="46" t="s">
        <v>1554</v>
      </c>
      <c r="C116" s="66">
        <f>SUM(C117:C124)</f>
        <v>4259.5</v>
      </c>
      <c r="D116" s="66">
        <f>SUM(D117:D124)</f>
        <v>0</v>
      </c>
    </row>
    <row r="117" spans="1:4" s="82" customFormat="1" ht="15.75" customHeight="1">
      <c r="A117" s="48">
        <v>2011101</v>
      </c>
      <c r="B117" s="49" t="s">
        <v>1484</v>
      </c>
      <c r="C117" s="14">
        <v>2911</v>
      </c>
      <c r="D117" s="112"/>
    </row>
    <row r="118" spans="1:4" s="82" customFormat="1" ht="15.75" customHeight="1">
      <c r="A118" s="48">
        <v>2011102</v>
      </c>
      <c r="B118" s="49" t="s">
        <v>1485</v>
      </c>
      <c r="C118" s="14">
        <v>741</v>
      </c>
      <c r="D118" s="112"/>
    </row>
    <row r="119" spans="1:4" s="82" customFormat="1" ht="15.75" customHeight="1">
      <c r="A119" s="48">
        <v>2011103</v>
      </c>
      <c r="B119" s="49" t="s">
        <v>1486</v>
      </c>
      <c r="C119" s="14">
        <v>0</v>
      </c>
      <c r="D119" s="112"/>
    </row>
    <row r="120" spans="1:4" s="82" customFormat="1" ht="15.75" customHeight="1">
      <c r="A120" s="48">
        <v>2011104</v>
      </c>
      <c r="B120" s="49" t="s">
        <v>1555</v>
      </c>
      <c r="C120" s="14">
        <v>0</v>
      </c>
      <c r="D120" s="112"/>
    </row>
    <row r="121" spans="1:4" s="82" customFormat="1" ht="15.75" customHeight="1">
      <c r="A121" s="48">
        <v>2011105</v>
      </c>
      <c r="B121" s="49" t="s">
        <v>1556</v>
      </c>
      <c r="C121" s="14">
        <v>0</v>
      </c>
      <c r="D121" s="112"/>
    </row>
    <row r="122" spans="1:4" s="82" customFormat="1" ht="15.75" customHeight="1">
      <c r="A122" s="48">
        <v>2011106</v>
      </c>
      <c r="B122" s="49" t="s">
        <v>1557</v>
      </c>
      <c r="C122" s="14">
        <v>0</v>
      </c>
      <c r="D122" s="112"/>
    </row>
    <row r="123" spans="1:4" s="82" customFormat="1" ht="15.75" customHeight="1">
      <c r="A123" s="48">
        <v>2011150</v>
      </c>
      <c r="B123" s="49" t="s">
        <v>1493</v>
      </c>
      <c r="C123" s="14">
        <v>458.5</v>
      </c>
      <c r="D123" s="112"/>
    </row>
    <row r="124" spans="1:4" s="82" customFormat="1" ht="15.75" customHeight="1">
      <c r="A124" s="48">
        <v>2011199</v>
      </c>
      <c r="B124" s="49" t="s">
        <v>1558</v>
      </c>
      <c r="C124" s="14">
        <v>149</v>
      </c>
      <c r="D124" s="112"/>
    </row>
    <row r="125" spans="1:4" s="111" customFormat="1" ht="15.75" customHeight="1">
      <c r="A125" s="45">
        <v>20113</v>
      </c>
      <c r="B125" s="46" t="s">
        <v>1559</v>
      </c>
      <c r="C125" s="66">
        <f>SUM(C126:C135)</f>
        <v>6713</v>
      </c>
      <c r="D125" s="66">
        <f>SUM(D126:D135)</f>
        <v>0</v>
      </c>
    </row>
    <row r="126" spans="1:4" s="82" customFormat="1" ht="15.75" customHeight="1">
      <c r="A126" s="48">
        <v>2011301</v>
      </c>
      <c r="B126" s="49" t="s">
        <v>1484</v>
      </c>
      <c r="C126" s="14">
        <v>4480.5</v>
      </c>
      <c r="D126" s="112"/>
    </row>
    <row r="127" spans="1:4" s="82" customFormat="1" ht="15.75" customHeight="1">
      <c r="A127" s="48">
        <v>2011302</v>
      </c>
      <c r="B127" s="49" t="s">
        <v>1485</v>
      </c>
      <c r="C127" s="14">
        <v>108.2</v>
      </c>
      <c r="D127" s="112"/>
    </row>
    <row r="128" spans="1:4" s="82" customFormat="1" ht="15.75" customHeight="1">
      <c r="A128" s="48">
        <v>2011303</v>
      </c>
      <c r="B128" s="49" t="s">
        <v>1486</v>
      </c>
      <c r="C128" s="14">
        <v>0</v>
      </c>
      <c r="D128" s="112"/>
    </row>
    <row r="129" spans="1:4" s="82" customFormat="1" ht="15.75" customHeight="1">
      <c r="A129" s="48">
        <v>2011304</v>
      </c>
      <c r="B129" s="49" t="s">
        <v>1560</v>
      </c>
      <c r="C129" s="14">
        <v>0</v>
      </c>
      <c r="D129" s="112"/>
    </row>
    <row r="130" spans="1:4" s="82" customFormat="1" ht="15.75" customHeight="1">
      <c r="A130" s="48">
        <v>2011305</v>
      </c>
      <c r="B130" s="49" t="s">
        <v>1561</v>
      </c>
      <c r="C130" s="14">
        <v>0</v>
      </c>
      <c r="D130" s="112"/>
    </row>
    <row r="131" spans="1:4" s="82" customFormat="1" ht="15.75" customHeight="1">
      <c r="A131" s="48">
        <v>2011306</v>
      </c>
      <c r="B131" s="49" t="s">
        <v>1562</v>
      </c>
      <c r="C131" s="14">
        <v>0</v>
      </c>
      <c r="D131" s="112"/>
    </row>
    <row r="132" spans="1:4" s="82" customFormat="1" ht="15.75" customHeight="1">
      <c r="A132" s="48">
        <v>2011307</v>
      </c>
      <c r="B132" s="49" t="s">
        <v>1563</v>
      </c>
      <c r="C132" s="14">
        <v>0</v>
      </c>
      <c r="D132" s="112"/>
    </row>
    <row r="133" spans="1:4" s="82" customFormat="1" ht="15.75" customHeight="1">
      <c r="A133" s="48">
        <v>2011308</v>
      </c>
      <c r="B133" s="49" t="s">
        <v>1564</v>
      </c>
      <c r="C133" s="14">
        <v>581</v>
      </c>
      <c r="D133" s="112"/>
    </row>
    <row r="134" spans="1:4" s="82" customFormat="1" ht="15.75" customHeight="1">
      <c r="A134" s="48">
        <v>2011350</v>
      </c>
      <c r="B134" s="49" t="s">
        <v>1493</v>
      </c>
      <c r="C134" s="14">
        <v>1225.3</v>
      </c>
      <c r="D134" s="112"/>
    </row>
    <row r="135" spans="1:4" s="82" customFormat="1" ht="15.75" customHeight="1">
      <c r="A135" s="48">
        <v>2011399</v>
      </c>
      <c r="B135" s="49" t="s">
        <v>1565</v>
      </c>
      <c r="C135" s="14">
        <v>318</v>
      </c>
      <c r="D135" s="112"/>
    </row>
    <row r="136" spans="1:4" s="111" customFormat="1" ht="15.75" customHeight="1">
      <c r="A136" s="45">
        <v>20114</v>
      </c>
      <c r="B136" s="46" t="s">
        <v>1566</v>
      </c>
      <c r="C136" s="66">
        <f>SUM(C137:C149)</f>
        <v>0</v>
      </c>
      <c r="D136" s="66">
        <f>SUM(D137:D149)</f>
        <v>0</v>
      </c>
    </row>
    <row r="137" spans="1:4" s="82" customFormat="1" ht="15.75" customHeight="1">
      <c r="A137" s="48">
        <v>2011401</v>
      </c>
      <c r="B137" s="49" t="s">
        <v>1484</v>
      </c>
      <c r="C137" s="14">
        <v>0</v>
      </c>
      <c r="D137" s="112"/>
    </row>
    <row r="138" spans="1:4" s="82" customFormat="1" ht="15.75" customHeight="1">
      <c r="A138" s="48">
        <v>2011402</v>
      </c>
      <c r="B138" s="49" t="s">
        <v>1485</v>
      </c>
      <c r="C138" s="14">
        <v>0</v>
      </c>
      <c r="D138" s="112"/>
    </row>
    <row r="139" spans="1:4" s="82" customFormat="1" ht="15.75" customHeight="1">
      <c r="A139" s="48">
        <v>2011403</v>
      </c>
      <c r="B139" s="49" t="s">
        <v>1486</v>
      </c>
      <c r="C139" s="14">
        <v>0</v>
      </c>
      <c r="D139" s="112"/>
    </row>
    <row r="140" spans="1:4" s="82" customFormat="1" ht="15.75" customHeight="1">
      <c r="A140" s="48">
        <v>2011404</v>
      </c>
      <c r="B140" s="49" t="s">
        <v>1567</v>
      </c>
      <c r="C140" s="14">
        <v>0</v>
      </c>
      <c r="D140" s="112"/>
    </row>
    <row r="141" spans="1:4" s="82" customFormat="1" ht="15.75" customHeight="1">
      <c r="A141" s="48">
        <v>2011405</v>
      </c>
      <c r="B141" s="49" t="s">
        <v>1568</v>
      </c>
      <c r="C141" s="14">
        <v>0</v>
      </c>
      <c r="D141" s="112"/>
    </row>
    <row r="142" spans="1:4" s="82" customFormat="1" ht="15.75" customHeight="1">
      <c r="A142" s="48">
        <v>2011406</v>
      </c>
      <c r="B142" s="49" t="s">
        <v>1569</v>
      </c>
      <c r="C142" s="14">
        <v>0</v>
      </c>
      <c r="D142" s="112"/>
    </row>
    <row r="143" spans="1:4" s="82" customFormat="1" ht="15.75" customHeight="1">
      <c r="A143" s="48">
        <v>2011407</v>
      </c>
      <c r="B143" s="49" t="s">
        <v>1570</v>
      </c>
      <c r="C143" s="14">
        <v>0</v>
      </c>
      <c r="D143" s="112"/>
    </row>
    <row r="144" spans="1:4" s="82" customFormat="1" ht="15.75" customHeight="1">
      <c r="A144" s="48">
        <v>2011408</v>
      </c>
      <c r="B144" s="49" t="s">
        <v>1571</v>
      </c>
      <c r="C144" s="14">
        <v>0</v>
      </c>
      <c r="D144" s="112"/>
    </row>
    <row r="145" spans="1:4" s="82" customFormat="1" ht="15.75" customHeight="1">
      <c r="A145" s="48">
        <v>2011409</v>
      </c>
      <c r="B145" s="49" t="s">
        <v>1572</v>
      </c>
      <c r="C145" s="14">
        <v>0</v>
      </c>
      <c r="D145" s="112"/>
    </row>
    <row r="146" spans="1:4" s="82" customFormat="1" ht="15.75" customHeight="1">
      <c r="A146" s="48">
        <v>2011410</v>
      </c>
      <c r="B146" s="49" t="s">
        <v>1573</v>
      </c>
      <c r="C146" s="14">
        <v>0</v>
      </c>
      <c r="D146" s="112"/>
    </row>
    <row r="147" spans="1:4" s="82" customFormat="1" ht="15.75" customHeight="1">
      <c r="A147" s="48">
        <v>2011411</v>
      </c>
      <c r="B147" s="49" t="s">
        <v>1574</v>
      </c>
      <c r="C147" s="14">
        <v>0</v>
      </c>
      <c r="D147" s="112"/>
    </row>
    <row r="148" spans="1:4" s="82" customFormat="1" ht="15.75" customHeight="1">
      <c r="A148" s="48">
        <v>2011450</v>
      </c>
      <c r="B148" s="49" t="s">
        <v>1493</v>
      </c>
      <c r="C148" s="14">
        <v>0</v>
      </c>
      <c r="D148" s="112"/>
    </row>
    <row r="149" spans="1:4" s="82" customFormat="1" ht="15.75" customHeight="1">
      <c r="A149" s="48">
        <v>2011499</v>
      </c>
      <c r="B149" s="49" t="s">
        <v>1575</v>
      </c>
      <c r="C149" s="14">
        <v>0</v>
      </c>
      <c r="D149" s="112"/>
    </row>
    <row r="150" spans="1:4" s="111" customFormat="1" ht="15.75" customHeight="1">
      <c r="A150" s="45">
        <v>20123</v>
      </c>
      <c r="B150" s="46" t="s">
        <v>1576</v>
      </c>
      <c r="C150" s="66">
        <f>SUM(C151:C156)</f>
        <v>1647</v>
      </c>
      <c r="D150" s="66">
        <f>SUM(D151:D156)</f>
        <v>195</v>
      </c>
    </row>
    <row r="151" spans="1:4" s="82" customFormat="1" ht="15.75" customHeight="1">
      <c r="A151" s="48">
        <v>2012301</v>
      </c>
      <c r="B151" s="49" t="s">
        <v>1484</v>
      </c>
      <c r="C151" s="14">
        <v>790</v>
      </c>
      <c r="D151" s="112"/>
    </row>
    <row r="152" spans="1:4" s="82" customFormat="1" ht="15.75" customHeight="1">
      <c r="A152" s="48">
        <v>2012302</v>
      </c>
      <c r="B152" s="49" t="s">
        <v>1485</v>
      </c>
      <c r="C152" s="14">
        <v>20</v>
      </c>
      <c r="D152" s="112"/>
    </row>
    <row r="153" spans="1:4" s="82" customFormat="1" ht="15.75" customHeight="1">
      <c r="A153" s="48">
        <v>2012303</v>
      </c>
      <c r="B153" s="49" t="s">
        <v>1486</v>
      </c>
      <c r="C153" s="14">
        <v>0</v>
      </c>
      <c r="D153" s="112"/>
    </row>
    <row r="154" spans="1:4" s="82" customFormat="1" ht="15.75" customHeight="1">
      <c r="A154" s="48">
        <v>2012304</v>
      </c>
      <c r="B154" s="49" t="s">
        <v>1577</v>
      </c>
      <c r="C154" s="14">
        <f>330+195</f>
        <v>525</v>
      </c>
      <c r="D154" s="112">
        <v>195</v>
      </c>
    </row>
    <row r="155" spans="1:4" s="82" customFormat="1" ht="15.75" customHeight="1">
      <c r="A155" s="48">
        <v>2012350</v>
      </c>
      <c r="B155" s="49" t="s">
        <v>1493</v>
      </c>
      <c r="C155" s="14">
        <v>221</v>
      </c>
      <c r="D155" s="112"/>
    </row>
    <row r="156" spans="1:4" s="82" customFormat="1" ht="15.75" customHeight="1">
      <c r="A156" s="48">
        <v>2012399</v>
      </c>
      <c r="B156" s="49" t="s">
        <v>1578</v>
      </c>
      <c r="C156" s="14">
        <v>91</v>
      </c>
      <c r="D156" s="112"/>
    </row>
    <row r="157" spans="1:4" s="111" customFormat="1" ht="15.75" customHeight="1">
      <c r="A157" s="45">
        <v>20125</v>
      </c>
      <c r="B157" s="46" t="s">
        <v>1579</v>
      </c>
      <c r="C157" s="66">
        <f>SUM(C158:C164)</f>
        <v>0</v>
      </c>
      <c r="D157" s="66">
        <f>SUM(D158:D164)</f>
        <v>0</v>
      </c>
    </row>
    <row r="158" spans="1:4" s="82" customFormat="1" ht="15.75" customHeight="1">
      <c r="A158" s="48">
        <v>2012501</v>
      </c>
      <c r="B158" s="49" t="s">
        <v>1484</v>
      </c>
      <c r="C158" s="14">
        <v>0</v>
      </c>
      <c r="D158" s="112"/>
    </row>
    <row r="159" spans="1:4" s="82" customFormat="1" ht="15.75" customHeight="1">
      <c r="A159" s="48">
        <v>2012502</v>
      </c>
      <c r="B159" s="49" t="s">
        <v>1485</v>
      </c>
      <c r="C159" s="14">
        <v>0</v>
      </c>
      <c r="D159" s="112"/>
    </row>
    <row r="160" spans="1:4" s="82" customFormat="1" ht="15.75" customHeight="1">
      <c r="A160" s="48">
        <v>2012503</v>
      </c>
      <c r="B160" s="49" t="s">
        <v>1486</v>
      </c>
      <c r="C160" s="14">
        <v>0</v>
      </c>
      <c r="D160" s="112"/>
    </row>
    <row r="161" spans="1:4" s="82" customFormat="1" ht="15.75" customHeight="1">
      <c r="A161" s="48">
        <v>2012504</v>
      </c>
      <c r="B161" s="49" t="s">
        <v>1580</v>
      </c>
      <c r="C161" s="14">
        <v>0</v>
      </c>
      <c r="D161" s="112"/>
    </row>
    <row r="162" spans="1:4" s="82" customFormat="1" ht="15.75" customHeight="1">
      <c r="A162" s="48">
        <v>2012505</v>
      </c>
      <c r="B162" s="49" t="s">
        <v>1581</v>
      </c>
      <c r="C162" s="14">
        <v>0</v>
      </c>
      <c r="D162" s="112"/>
    </row>
    <row r="163" spans="1:4" s="82" customFormat="1" ht="15.75" customHeight="1">
      <c r="A163" s="48">
        <v>2012550</v>
      </c>
      <c r="B163" s="49" t="s">
        <v>1493</v>
      </c>
      <c r="C163" s="14">
        <v>0</v>
      </c>
      <c r="D163" s="112"/>
    </row>
    <row r="164" spans="1:4" s="82" customFormat="1" ht="15.75" customHeight="1">
      <c r="A164" s="48">
        <v>2012599</v>
      </c>
      <c r="B164" s="49" t="s">
        <v>1582</v>
      </c>
      <c r="C164" s="14">
        <v>0</v>
      </c>
      <c r="D164" s="112"/>
    </row>
    <row r="165" spans="1:4" s="111" customFormat="1" ht="15.75" customHeight="1">
      <c r="A165" s="45">
        <v>20126</v>
      </c>
      <c r="B165" s="46" t="s">
        <v>1583</v>
      </c>
      <c r="C165" s="66">
        <f>SUM(C166:C170)</f>
        <v>1349.3</v>
      </c>
      <c r="D165" s="66">
        <f>SUM(D166:D170)</f>
        <v>0</v>
      </c>
    </row>
    <row r="166" spans="1:4" s="82" customFormat="1" ht="15.75" customHeight="1">
      <c r="A166" s="48">
        <v>2012601</v>
      </c>
      <c r="B166" s="49" t="s">
        <v>1484</v>
      </c>
      <c r="C166" s="14">
        <v>883.3</v>
      </c>
      <c r="D166" s="112"/>
    </row>
    <row r="167" spans="1:4" s="82" customFormat="1" ht="15.75" customHeight="1">
      <c r="A167" s="48">
        <v>2012602</v>
      </c>
      <c r="B167" s="49" t="s">
        <v>1485</v>
      </c>
      <c r="C167" s="14">
        <v>162</v>
      </c>
      <c r="D167" s="112"/>
    </row>
    <row r="168" spans="1:4" s="82" customFormat="1" ht="15.75" customHeight="1">
      <c r="A168" s="48">
        <v>2012603</v>
      </c>
      <c r="B168" s="49" t="s">
        <v>1486</v>
      </c>
      <c r="C168" s="14">
        <v>0</v>
      </c>
      <c r="D168" s="112"/>
    </row>
    <row r="169" spans="1:4" s="82" customFormat="1" ht="15.75" customHeight="1">
      <c r="A169" s="48">
        <v>2012604</v>
      </c>
      <c r="B169" s="49" t="s">
        <v>1584</v>
      </c>
      <c r="C169" s="14">
        <v>201</v>
      </c>
      <c r="D169" s="112"/>
    </row>
    <row r="170" spans="1:4" s="82" customFormat="1" ht="15.75" customHeight="1">
      <c r="A170" s="48">
        <v>2012699</v>
      </c>
      <c r="B170" s="49" t="s">
        <v>1585</v>
      </c>
      <c r="C170" s="14">
        <v>103</v>
      </c>
      <c r="D170" s="112"/>
    </row>
    <row r="171" spans="1:4" s="111" customFormat="1" ht="15.75" customHeight="1">
      <c r="A171" s="45">
        <v>20128</v>
      </c>
      <c r="B171" s="46" t="s">
        <v>1586</v>
      </c>
      <c r="C171" s="66">
        <f>SUM(C172:C177)</f>
        <v>474</v>
      </c>
      <c r="D171" s="66">
        <f>SUM(D172:D177)</f>
        <v>0</v>
      </c>
    </row>
    <row r="172" spans="1:4" s="82" customFormat="1" ht="15.75" customHeight="1">
      <c r="A172" s="48">
        <v>2012801</v>
      </c>
      <c r="B172" s="49" t="s">
        <v>1484</v>
      </c>
      <c r="C172" s="14">
        <v>138</v>
      </c>
      <c r="D172" s="112"/>
    </row>
    <row r="173" spans="1:4" s="82" customFormat="1" ht="15.75" customHeight="1">
      <c r="A173" s="48">
        <v>2012802</v>
      </c>
      <c r="B173" s="49" t="s">
        <v>1485</v>
      </c>
      <c r="C173" s="14">
        <v>312</v>
      </c>
      <c r="D173" s="112"/>
    </row>
    <row r="174" spans="1:4" s="82" customFormat="1" ht="15.75" customHeight="1">
      <c r="A174" s="48">
        <v>2012803</v>
      </c>
      <c r="B174" s="49" t="s">
        <v>1486</v>
      </c>
      <c r="C174" s="14">
        <v>0</v>
      </c>
      <c r="D174" s="112"/>
    </row>
    <row r="175" spans="1:4" s="82" customFormat="1" ht="15.75" customHeight="1">
      <c r="A175" s="48">
        <v>2012804</v>
      </c>
      <c r="B175" s="49" t="s">
        <v>1498</v>
      </c>
      <c r="C175" s="14">
        <v>0</v>
      </c>
      <c r="D175" s="112"/>
    </row>
    <row r="176" spans="1:4" s="82" customFormat="1" ht="15.75" customHeight="1">
      <c r="A176" s="48">
        <v>2012850</v>
      </c>
      <c r="B176" s="49" t="s">
        <v>1493</v>
      </c>
      <c r="C176" s="14">
        <v>9</v>
      </c>
      <c r="D176" s="112"/>
    </row>
    <row r="177" spans="1:4" s="82" customFormat="1" ht="15.75" customHeight="1">
      <c r="A177" s="48">
        <v>2012899</v>
      </c>
      <c r="B177" s="49" t="s">
        <v>1587</v>
      </c>
      <c r="C177" s="14">
        <v>15</v>
      </c>
      <c r="D177" s="112"/>
    </row>
    <row r="178" spans="1:4" s="111" customFormat="1" ht="15.75" customHeight="1">
      <c r="A178" s="45">
        <v>20129</v>
      </c>
      <c r="B178" s="46" t="s">
        <v>1588</v>
      </c>
      <c r="C178" s="66">
        <f>SUM(C179:C184)</f>
        <v>4461</v>
      </c>
      <c r="D178" s="66">
        <f>SUM(D179:D184)</f>
        <v>335</v>
      </c>
    </row>
    <row r="179" spans="1:4" s="82" customFormat="1" ht="15.75" customHeight="1">
      <c r="A179" s="48">
        <v>2012901</v>
      </c>
      <c r="B179" s="49" t="s">
        <v>1484</v>
      </c>
      <c r="C179" s="14">
        <v>2155</v>
      </c>
      <c r="D179" s="112"/>
    </row>
    <row r="180" spans="1:4" s="82" customFormat="1" ht="15.75" customHeight="1">
      <c r="A180" s="48">
        <v>2012902</v>
      </c>
      <c r="B180" s="49" t="s">
        <v>1485</v>
      </c>
      <c r="C180" s="14">
        <v>725</v>
      </c>
      <c r="D180" s="112"/>
    </row>
    <row r="181" spans="1:4" s="82" customFormat="1" ht="15.75" customHeight="1">
      <c r="A181" s="48">
        <v>2012903</v>
      </c>
      <c r="B181" s="49" t="s">
        <v>1486</v>
      </c>
      <c r="C181" s="14">
        <v>0</v>
      </c>
      <c r="D181" s="112"/>
    </row>
    <row r="182" spans="1:4" s="82" customFormat="1" ht="15.75" customHeight="1">
      <c r="A182" s="48">
        <v>2012906</v>
      </c>
      <c r="B182" s="49" t="s">
        <v>1589</v>
      </c>
      <c r="C182" s="14">
        <v>0</v>
      </c>
      <c r="D182" s="112"/>
    </row>
    <row r="183" spans="1:4" s="82" customFormat="1" ht="15.75" customHeight="1">
      <c r="A183" s="48">
        <v>2012950</v>
      </c>
      <c r="B183" s="49" t="s">
        <v>1493</v>
      </c>
      <c r="C183" s="14">
        <v>865</v>
      </c>
      <c r="D183" s="112"/>
    </row>
    <row r="184" spans="1:4" s="82" customFormat="1" ht="15.75" customHeight="1">
      <c r="A184" s="48">
        <v>2012999</v>
      </c>
      <c r="B184" s="49" t="s">
        <v>1590</v>
      </c>
      <c r="C184" s="14">
        <f>381+335</f>
        <v>716</v>
      </c>
      <c r="D184" s="112">
        <v>335</v>
      </c>
    </row>
    <row r="185" spans="1:4" s="111" customFormat="1" ht="15.75" customHeight="1">
      <c r="A185" s="45">
        <v>20131</v>
      </c>
      <c r="B185" s="46" t="s">
        <v>1591</v>
      </c>
      <c r="C185" s="66">
        <f>SUM(C186:C191)</f>
        <v>10158</v>
      </c>
      <c r="D185" s="66">
        <f>SUM(D186:D191)</f>
        <v>0</v>
      </c>
    </row>
    <row r="186" spans="1:4" s="82" customFormat="1" ht="15.75" customHeight="1">
      <c r="A186" s="48">
        <v>2013101</v>
      </c>
      <c r="B186" s="49" t="s">
        <v>1484</v>
      </c>
      <c r="C186" s="14">
        <f>8368-1500</f>
        <v>6868</v>
      </c>
      <c r="D186" s="112"/>
    </row>
    <row r="187" spans="1:4" s="82" customFormat="1" ht="15.75" customHeight="1">
      <c r="A187" s="48">
        <v>2013102</v>
      </c>
      <c r="B187" s="49" t="s">
        <v>1485</v>
      </c>
      <c r="C187" s="14">
        <v>1832</v>
      </c>
      <c r="D187" s="112"/>
    </row>
    <row r="188" spans="1:4" s="82" customFormat="1" ht="15.75" customHeight="1">
      <c r="A188" s="48">
        <v>2013103</v>
      </c>
      <c r="B188" s="49" t="s">
        <v>1486</v>
      </c>
      <c r="C188" s="14">
        <v>0</v>
      </c>
      <c r="D188" s="112"/>
    </row>
    <row r="189" spans="1:4" s="82" customFormat="1" ht="15.75" customHeight="1">
      <c r="A189" s="48">
        <v>2013105</v>
      </c>
      <c r="B189" s="49" t="s">
        <v>1592</v>
      </c>
      <c r="C189" s="14">
        <v>0</v>
      </c>
      <c r="D189" s="112"/>
    </row>
    <row r="190" spans="1:4" s="82" customFormat="1" ht="15.75" customHeight="1">
      <c r="A190" s="48">
        <v>2013150</v>
      </c>
      <c r="B190" s="49" t="s">
        <v>1493</v>
      </c>
      <c r="C190" s="14">
        <v>1096</v>
      </c>
      <c r="D190" s="112"/>
    </row>
    <row r="191" spans="1:4" s="82" customFormat="1" ht="15.75" customHeight="1">
      <c r="A191" s="48">
        <v>2013199</v>
      </c>
      <c r="B191" s="49" t="s">
        <v>1593</v>
      </c>
      <c r="C191" s="14">
        <v>362</v>
      </c>
      <c r="D191" s="112"/>
    </row>
    <row r="192" spans="1:4" s="111" customFormat="1" ht="15.75" customHeight="1">
      <c r="A192" s="45">
        <v>20132</v>
      </c>
      <c r="B192" s="46" t="s">
        <v>1594</v>
      </c>
      <c r="C192" s="66">
        <f>SUM(C193:C198)</f>
        <v>4179</v>
      </c>
      <c r="D192" s="66">
        <f>SUM(D193:D198)</f>
        <v>0</v>
      </c>
    </row>
    <row r="193" spans="1:4" s="82" customFormat="1" ht="15.75" customHeight="1">
      <c r="A193" s="48">
        <v>2013201</v>
      </c>
      <c r="B193" s="49" t="s">
        <v>1484</v>
      </c>
      <c r="C193" s="14">
        <v>2185</v>
      </c>
      <c r="D193" s="112"/>
    </row>
    <row r="194" spans="1:4" s="82" customFormat="1" ht="15.75" customHeight="1">
      <c r="A194" s="48">
        <v>2013202</v>
      </c>
      <c r="B194" s="49" t="s">
        <v>1485</v>
      </c>
      <c r="C194" s="14">
        <v>509</v>
      </c>
      <c r="D194" s="112"/>
    </row>
    <row r="195" spans="1:4" s="82" customFormat="1" ht="15.75" customHeight="1">
      <c r="A195" s="48">
        <v>2013203</v>
      </c>
      <c r="B195" s="49" t="s">
        <v>1486</v>
      </c>
      <c r="C195" s="14">
        <v>0</v>
      </c>
      <c r="D195" s="112"/>
    </row>
    <row r="196" spans="1:4" s="82" customFormat="1" ht="15.75" customHeight="1">
      <c r="A196" s="48">
        <v>2013204</v>
      </c>
      <c r="B196" s="49" t="s">
        <v>1595</v>
      </c>
      <c r="C196" s="14">
        <v>70</v>
      </c>
      <c r="D196" s="112"/>
    </row>
    <row r="197" spans="1:4" s="82" customFormat="1" ht="15.75" customHeight="1">
      <c r="A197" s="48">
        <v>2013250</v>
      </c>
      <c r="B197" s="49" t="s">
        <v>1493</v>
      </c>
      <c r="C197" s="14">
        <v>278</v>
      </c>
      <c r="D197" s="112"/>
    </row>
    <row r="198" spans="1:4" s="82" customFormat="1" ht="15.75" customHeight="1">
      <c r="A198" s="48">
        <v>2013299</v>
      </c>
      <c r="B198" s="49" t="s">
        <v>1596</v>
      </c>
      <c r="C198" s="14">
        <v>1137</v>
      </c>
      <c r="D198" s="112"/>
    </row>
    <row r="199" spans="1:4" s="111" customFormat="1" ht="15.75" customHeight="1">
      <c r="A199" s="45">
        <v>20133</v>
      </c>
      <c r="B199" s="46" t="s">
        <v>1597</v>
      </c>
      <c r="C199" s="66">
        <f>SUM(C200:C204)</f>
        <v>3286</v>
      </c>
      <c r="D199" s="66">
        <f>SUM(D200:D204)</f>
        <v>0</v>
      </c>
    </row>
    <row r="200" spans="1:4" s="82" customFormat="1" ht="15.75" customHeight="1">
      <c r="A200" s="48">
        <v>2013301</v>
      </c>
      <c r="B200" s="49" t="s">
        <v>1484</v>
      </c>
      <c r="C200" s="14">
        <v>1307</v>
      </c>
      <c r="D200" s="112"/>
    </row>
    <row r="201" spans="1:4" s="82" customFormat="1" ht="15.75" customHeight="1">
      <c r="A201" s="48">
        <v>2013302</v>
      </c>
      <c r="B201" s="49" t="s">
        <v>1485</v>
      </c>
      <c r="C201" s="14">
        <v>1075</v>
      </c>
      <c r="D201" s="112"/>
    </row>
    <row r="202" spans="1:4" s="82" customFormat="1" ht="15.75" customHeight="1">
      <c r="A202" s="48">
        <v>2013303</v>
      </c>
      <c r="B202" s="49" t="s">
        <v>1486</v>
      </c>
      <c r="C202" s="14">
        <v>0</v>
      </c>
      <c r="D202" s="112"/>
    </row>
    <row r="203" spans="1:4" s="82" customFormat="1" ht="15.75" customHeight="1">
      <c r="A203" s="48">
        <v>2013350</v>
      </c>
      <c r="B203" s="49" t="s">
        <v>1493</v>
      </c>
      <c r="C203" s="14">
        <v>517</v>
      </c>
      <c r="D203" s="112"/>
    </row>
    <row r="204" spans="1:4" s="82" customFormat="1" ht="15.75" customHeight="1">
      <c r="A204" s="48">
        <v>2013399</v>
      </c>
      <c r="B204" s="49" t="s">
        <v>1598</v>
      </c>
      <c r="C204" s="14">
        <v>387</v>
      </c>
      <c r="D204" s="112"/>
    </row>
    <row r="205" spans="1:4" s="111" customFormat="1" ht="15.75" customHeight="1">
      <c r="A205" s="45">
        <v>20134</v>
      </c>
      <c r="B205" s="46" t="s">
        <v>1599</v>
      </c>
      <c r="C205" s="66">
        <f>SUM(C206:C212)</f>
        <v>1804</v>
      </c>
      <c r="D205" s="66">
        <f>SUM(D206:D212)</f>
        <v>0</v>
      </c>
    </row>
    <row r="206" spans="1:4" s="82" customFormat="1" ht="15.75" customHeight="1">
      <c r="A206" s="48">
        <v>2013401</v>
      </c>
      <c r="B206" s="49" t="s">
        <v>1484</v>
      </c>
      <c r="C206" s="14">
        <v>1488</v>
      </c>
      <c r="D206" s="112"/>
    </row>
    <row r="207" spans="1:4" s="82" customFormat="1" ht="15.75" customHeight="1">
      <c r="A207" s="48">
        <v>2013402</v>
      </c>
      <c r="B207" s="49" t="s">
        <v>1485</v>
      </c>
      <c r="C207" s="14">
        <v>119</v>
      </c>
      <c r="D207" s="112"/>
    </row>
    <row r="208" spans="1:4" s="82" customFormat="1" ht="15.75" customHeight="1">
      <c r="A208" s="48">
        <v>2013403</v>
      </c>
      <c r="B208" s="49" t="s">
        <v>1486</v>
      </c>
      <c r="C208" s="14">
        <v>0</v>
      </c>
      <c r="D208" s="112"/>
    </row>
    <row r="209" spans="1:4" s="82" customFormat="1" ht="15.75" customHeight="1">
      <c r="A209" s="48">
        <v>2013404</v>
      </c>
      <c r="B209" s="49" t="s">
        <v>1600</v>
      </c>
      <c r="C209" s="14">
        <v>20</v>
      </c>
      <c r="D209" s="112"/>
    </row>
    <row r="210" spans="1:4" s="82" customFormat="1" ht="15.75" customHeight="1">
      <c r="A210" s="48">
        <v>2013405</v>
      </c>
      <c r="B210" s="49" t="s">
        <v>1601</v>
      </c>
      <c r="C210" s="14">
        <v>50</v>
      </c>
      <c r="D210" s="112"/>
    </row>
    <row r="211" spans="1:4" s="82" customFormat="1" ht="15.75" customHeight="1">
      <c r="A211" s="48">
        <v>2013450</v>
      </c>
      <c r="B211" s="49" t="s">
        <v>1493</v>
      </c>
      <c r="C211" s="14">
        <v>71</v>
      </c>
      <c r="D211" s="112"/>
    </row>
    <row r="212" spans="1:4" s="82" customFormat="1" ht="15.75" customHeight="1">
      <c r="A212" s="48">
        <v>2013499</v>
      </c>
      <c r="B212" s="49" t="s">
        <v>1602</v>
      </c>
      <c r="C212" s="14">
        <v>56</v>
      </c>
      <c r="D212" s="112"/>
    </row>
    <row r="213" spans="1:4" s="111" customFormat="1" ht="15.75" customHeight="1">
      <c r="A213" s="45">
        <v>20135</v>
      </c>
      <c r="B213" s="46" t="s">
        <v>1603</v>
      </c>
      <c r="C213" s="66">
        <f>SUM(C214:C218)</f>
        <v>0</v>
      </c>
      <c r="D213" s="66">
        <f>SUM(D214:D218)</f>
        <v>0</v>
      </c>
    </row>
    <row r="214" spans="1:4" s="82" customFormat="1" ht="15.75" customHeight="1">
      <c r="A214" s="48">
        <v>2013501</v>
      </c>
      <c r="B214" s="49" t="s">
        <v>1484</v>
      </c>
      <c r="C214" s="14">
        <v>0</v>
      </c>
      <c r="D214" s="112"/>
    </row>
    <row r="215" spans="1:4" s="82" customFormat="1" ht="15.75" customHeight="1">
      <c r="A215" s="48">
        <v>2013502</v>
      </c>
      <c r="B215" s="49" t="s">
        <v>1485</v>
      </c>
      <c r="C215" s="14">
        <v>0</v>
      </c>
      <c r="D215" s="112"/>
    </row>
    <row r="216" spans="1:4" s="82" customFormat="1" ht="15.75" customHeight="1">
      <c r="A216" s="48">
        <v>2013503</v>
      </c>
      <c r="B216" s="49" t="s">
        <v>1486</v>
      </c>
      <c r="C216" s="14">
        <v>0</v>
      </c>
      <c r="D216" s="112"/>
    </row>
    <row r="217" spans="1:4" s="82" customFormat="1" ht="15.75" customHeight="1">
      <c r="A217" s="48">
        <v>2013550</v>
      </c>
      <c r="B217" s="49" t="s">
        <v>1493</v>
      </c>
      <c r="C217" s="14">
        <v>0</v>
      </c>
      <c r="D217" s="112"/>
    </row>
    <row r="218" spans="1:4" s="82" customFormat="1" ht="15.75" customHeight="1">
      <c r="A218" s="48">
        <v>2013599</v>
      </c>
      <c r="B218" s="49" t="s">
        <v>1604</v>
      </c>
      <c r="C218" s="14">
        <v>0</v>
      </c>
      <c r="D218" s="112"/>
    </row>
    <row r="219" spans="1:4" s="111" customFormat="1" ht="15.75" customHeight="1">
      <c r="A219" s="45">
        <v>20136</v>
      </c>
      <c r="B219" s="46" t="s">
        <v>1605</v>
      </c>
      <c r="C219" s="66">
        <f>SUM(C220:C224)</f>
        <v>1439</v>
      </c>
      <c r="D219" s="66">
        <f>SUM(D220:D224)</f>
        <v>0</v>
      </c>
    </row>
    <row r="220" spans="1:4" s="82" customFormat="1" ht="15.75" customHeight="1">
      <c r="A220" s="48">
        <v>2013601</v>
      </c>
      <c r="B220" s="49" t="s">
        <v>1484</v>
      </c>
      <c r="C220" s="14">
        <v>581</v>
      </c>
      <c r="D220" s="112"/>
    </row>
    <row r="221" spans="1:4" s="82" customFormat="1" ht="15.75" customHeight="1">
      <c r="A221" s="48">
        <v>2013602</v>
      </c>
      <c r="B221" s="49" t="s">
        <v>1485</v>
      </c>
      <c r="C221" s="14">
        <v>0</v>
      </c>
      <c r="D221" s="112"/>
    </row>
    <row r="222" spans="1:4" s="82" customFormat="1" ht="15.75" customHeight="1">
      <c r="A222" s="48">
        <v>2013603</v>
      </c>
      <c r="B222" s="49" t="s">
        <v>1486</v>
      </c>
      <c r="C222" s="14">
        <v>0</v>
      </c>
      <c r="D222" s="112"/>
    </row>
    <row r="223" spans="1:4" s="82" customFormat="1" ht="15.75" customHeight="1">
      <c r="A223" s="48">
        <v>2013650</v>
      </c>
      <c r="B223" s="49" t="s">
        <v>1493</v>
      </c>
      <c r="C223" s="14">
        <v>70</v>
      </c>
      <c r="D223" s="112"/>
    </row>
    <row r="224" spans="1:4" s="82" customFormat="1" ht="15.75" customHeight="1">
      <c r="A224" s="48">
        <v>2013699</v>
      </c>
      <c r="B224" s="49" t="s">
        <v>1606</v>
      </c>
      <c r="C224" s="14">
        <v>788</v>
      </c>
      <c r="D224" s="112"/>
    </row>
    <row r="225" spans="1:4" s="111" customFormat="1" ht="15.75" customHeight="1">
      <c r="A225" s="45">
        <v>20137</v>
      </c>
      <c r="B225" s="46" t="s">
        <v>1607</v>
      </c>
      <c r="C225" s="66">
        <f>SUM(C226:C230)</f>
        <v>0</v>
      </c>
      <c r="D225" s="66">
        <f>SUM(D226:D230)</f>
        <v>0</v>
      </c>
    </row>
    <row r="226" spans="1:4" s="82" customFormat="1" ht="15.75" customHeight="1">
      <c r="A226" s="48">
        <v>2013701</v>
      </c>
      <c r="B226" s="49" t="s">
        <v>1484</v>
      </c>
      <c r="C226" s="14">
        <v>0</v>
      </c>
      <c r="D226" s="112"/>
    </row>
    <row r="227" spans="1:4" s="82" customFormat="1" ht="15.75" customHeight="1">
      <c r="A227" s="48">
        <v>2013702</v>
      </c>
      <c r="B227" s="49" t="s">
        <v>1485</v>
      </c>
      <c r="C227" s="14">
        <v>0</v>
      </c>
      <c r="D227" s="112"/>
    </row>
    <row r="228" spans="1:4" s="82" customFormat="1" ht="15.75" customHeight="1">
      <c r="A228" s="48">
        <v>2013703</v>
      </c>
      <c r="B228" s="49" t="s">
        <v>1486</v>
      </c>
      <c r="C228" s="14">
        <v>0</v>
      </c>
      <c r="D228" s="112"/>
    </row>
    <row r="229" spans="1:4" s="82" customFormat="1" ht="15.75" customHeight="1">
      <c r="A229" s="48">
        <v>2013750</v>
      </c>
      <c r="B229" s="49" t="s">
        <v>1493</v>
      </c>
      <c r="C229" s="14">
        <v>0</v>
      </c>
      <c r="D229" s="112"/>
    </row>
    <row r="230" spans="1:4" s="82" customFormat="1" ht="15.75" customHeight="1">
      <c r="A230" s="48">
        <v>2013799</v>
      </c>
      <c r="B230" s="49" t="s">
        <v>1608</v>
      </c>
      <c r="C230" s="14">
        <v>0</v>
      </c>
      <c r="D230" s="112"/>
    </row>
    <row r="231" spans="1:4" s="111" customFormat="1" ht="15.75" customHeight="1">
      <c r="A231" s="45">
        <v>20138</v>
      </c>
      <c r="B231" s="46" t="s">
        <v>1609</v>
      </c>
      <c r="C231" s="66">
        <f>SUM(C232:C247)</f>
        <v>11821</v>
      </c>
      <c r="D231" s="66">
        <f>SUM(D232:D247)</f>
        <v>0</v>
      </c>
    </row>
    <row r="232" spans="1:4" s="82" customFormat="1" ht="15.75" customHeight="1">
      <c r="A232" s="48">
        <v>2013801</v>
      </c>
      <c r="B232" s="49" t="s">
        <v>1484</v>
      </c>
      <c r="C232" s="14">
        <v>7383</v>
      </c>
      <c r="D232" s="112"/>
    </row>
    <row r="233" spans="1:4" s="82" customFormat="1" ht="15.75" customHeight="1">
      <c r="A233" s="48">
        <v>2013802</v>
      </c>
      <c r="B233" s="49" t="s">
        <v>1485</v>
      </c>
      <c r="C233" s="14">
        <v>324</v>
      </c>
      <c r="D233" s="112"/>
    </row>
    <row r="234" spans="1:4" s="82" customFormat="1" ht="15.75" customHeight="1">
      <c r="A234" s="48">
        <v>2013803</v>
      </c>
      <c r="B234" s="49" t="s">
        <v>1486</v>
      </c>
      <c r="C234" s="14">
        <v>6</v>
      </c>
      <c r="D234" s="112"/>
    </row>
    <row r="235" spans="1:4" s="82" customFormat="1" ht="15.75" customHeight="1">
      <c r="A235" s="48">
        <v>2013804</v>
      </c>
      <c r="B235" s="49" t="s">
        <v>1610</v>
      </c>
      <c r="C235" s="14">
        <v>72</v>
      </c>
      <c r="D235" s="112"/>
    </row>
    <row r="236" spans="1:4" s="82" customFormat="1" ht="15.75" customHeight="1">
      <c r="A236" s="48">
        <v>2013805</v>
      </c>
      <c r="B236" s="49" t="s">
        <v>1611</v>
      </c>
      <c r="C236" s="14">
        <v>44</v>
      </c>
      <c r="D236" s="112"/>
    </row>
    <row r="237" spans="1:4" s="82" customFormat="1" ht="15.75" customHeight="1">
      <c r="A237" s="48">
        <v>2013806</v>
      </c>
      <c r="B237" s="49" t="s">
        <v>1612</v>
      </c>
      <c r="C237" s="14">
        <v>9</v>
      </c>
      <c r="D237" s="112"/>
    </row>
    <row r="238" spans="1:4" s="82" customFormat="1" ht="15.75" customHeight="1">
      <c r="A238" s="48">
        <v>2013807</v>
      </c>
      <c r="B238" s="49" t="s">
        <v>1613</v>
      </c>
      <c r="C238" s="14">
        <v>0</v>
      </c>
      <c r="D238" s="112"/>
    </row>
    <row r="239" spans="1:4" s="82" customFormat="1" ht="15.75" customHeight="1">
      <c r="A239" s="48">
        <v>2013808</v>
      </c>
      <c r="B239" s="49" t="s">
        <v>1526</v>
      </c>
      <c r="C239" s="14">
        <v>12</v>
      </c>
      <c r="D239" s="112"/>
    </row>
    <row r="240" spans="1:4" s="82" customFormat="1" ht="15.75" customHeight="1">
      <c r="A240" s="48">
        <v>2013809</v>
      </c>
      <c r="B240" s="49" t="s">
        <v>1614</v>
      </c>
      <c r="C240" s="14">
        <v>0</v>
      </c>
      <c r="D240" s="112"/>
    </row>
    <row r="241" spans="1:4" s="82" customFormat="1" ht="15.75" customHeight="1">
      <c r="A241" s="48">
        <v>2013810</v>
      </c>
      <c r="B241" s="49" t="s">
        <v>1615</v>
      </c>
      <c r="C241" s="14">
        <v>0</v>
      </c>
      <c r="D241" s="112"/>
    </row>
    <row r="242" spans="1:4" s="82" customFormat="1" ht="15.75" customHeight="1">
      <c r="A242" s="48">
        <v>2013811</v>
      </c>
      <c r="B242" s="49" t="s">
        <v>1616</v>
      </c>
      <c r="C242" s="14">
        <v>0</v>
      </c>
      <c r="D242" s="112"/>
    </row>
    <row r="243" spans="1:4" s="82" customFormat="1" ht="15.75" customHeight="1">
      <c r="A243" s="48">
        <v>2013812</v>
      </c>
      <c r="B243" s="49" t="s">
        <v>1617</v>
      </c>
      <c r="C243" s="14">
        <v>6</v>
      </c>
      <c r="D243" s="112"/>
    </row>
    <row r="244" spans="1:4" s="82" customFormat="1" ht="15.75" customHeight="1">
      <c r="A244" s="48">
        <v>2013813</v>
      </c>
      <c r="B244" s="49" t="s">
        <v>1618</v>
      </c>
      <c r="C244" s="14">
        <v>0</v>
      </c>
      <c r="D244" s="112"/>
    </row>
    <row r="245" spans="1:4" s="82" customFormat="1" ht="15.75" customHeight="1">
      <c r="A245" s="48">
        <v>2013814</v>
      </c>
      <c r="B245" s="49" t="s">
        <v>1619</v>
      </c>
      <c r="C245" s="14">
        <v>0</v>
      </c>
      <c r="D245" s="112"/>
    </row>
    <row r="246" spans="1:4" s="82" customFormat="1" ht="15.75" customHeight="1">
      <c r="A246" s="48">
        <v>2013850</v>
      </c>
      <c r="B246" s="49" t="s">
        <v>1493</v>
      </c>
      <c r="C246" s="14">
        <v>3471</v>
      </c>
      <c r="D246" s="112"/>
    </row>
    <row r="247" spans="1:4" s="82" customFormat="1" ht="15.75" customHeight="1">
      <c r="A247" s="48">
        <v>2013899</v>
      </c>
      <c r="B247" s="49" t="s">
        <v>1620</v>
      </c>
      <c r="C247" s="14">
        <v>494</v>
      </c>
      <c r="D247" s="112"/>
    </row>
    <row r="248" spans="1:4" s="111" customFormat="1" ht="15.75" customHeight="1">
      <c r="A248" s="45">
        <v>20199</v>
      </c>
      <c r="B248" s="46" t="s">
        <v>1621</v>
      </c>
      <c r="C248" s="66">
        <f>SUM(C249:C250)</f>
        <v>2391</v>
      </c>
      <c r="D248" s="66">
        <f>SUM(D249:D250)</f>
        <v>0</v>
      </c>
    </row>
    <row r="249" spans="1:4" s="82" customFormat="1" ht="15.75" customHeight="1">
      <c r="A249" s="48">
        <v>2019901</v>
      </c>
      <c r="B249" s="49" t="s">
        <v>1622</v>
      </c>
      <c r="C249" s="14">
        <v>0</v>
      </c>
      <c r="D249" s="112"/>
    </row>
    <row r="250" spans="1:4" s="82" customFormat="1" ht="15.75" customHeight="1">
      <c r="A250" s="48">
        <v>2019999</v>
      </c>
      <c r="B250" s="49" t="s">
        <v>1623</v>
      </c>
      <c r="C250" s="14">
        <v>2391</v>
      </c>
      <c r="D250" s="112"/>
    </row>
    <row r="251" spans="1:4" s="111" customFormat="1" ht="15.75" customHeight="1">
      <c r="A251" s="45">
        <v>202</v>
      </c>
      <c r="B251" s="46" t="s">
        <v>1624</v>
      </c>
      <c r="C251" s="66">
        <f>C252+C259+C262+C265+C271+C275+C277+C282+C288</f>
        <v>0</v>
      </c>
      <c r="D251" s="66">
        <f>D252+D259+D262+D265+D271+D275+D277+D282+D288</f>
        <v>0</v>
      </c>
    </row>
    <row r="252" spans="1:4" s="111" customFormat="1" ht="15.75" customHeight="1">
      <c r="A252" s="45">
        <v>20201</v>
      </c>
      <c r="B252" s="46" t="s">
        <v>1625</v>
      </c>
      <c r="C252" s="66">
        <f>SUM(C253:C258)</f>
        <v>0</v>
      </c>
      <c r="D252" s="66">
        <f>SUM(D253:D258)</f>
        <v>0</v>
      </c>
    </row>
    <row r="253" spans="1:4" s="82" customFormat="1" ht="15.75" customHeight="1">
      <c r="A253" s="48">
        <v>2020101</v>
      </c>
      <c r="B253" s="49" t="s">
        <v>1484</v>
      </c>
      <c r="C253" s="14">
        <v>0</v>
      </c>
      <c r="D253" s="112"/>
    </row>
    <row r="254" spans="1:4" s="82" customFormat="1" ht="15.75" customHeight="1">
      <c r="A254" s="48">
        <v>2020102</v>
      </c>
      <c r="B254" s="49" t="s">
        <v>1485</v>
      </c>
      <c r="C254" s="14">
        <v>0</v>
      </c>
      <c r="D254" s="112"/>
    </row>
    <row r="255" spans="1:4" s="82" customFormat="1" ht="15.75" customHeight="1">
      <c r="A255" s="48">
        <v>2020103</v>
      </c>
      <c r="B255" s="49" t="s">
        <v>1486</v>
      </c>
      <c r="C255" s="14">
        <v>0</v>
      </c>
      <c r="D255" s="112"/>
    </row>
    <row r="256" spans="1:4" s="82" customFormat="1" ht="15.75" customHeight="1">
      <c r="A256" s="48">
        <v>2020104</v>
      </c>
      <c r="B256" s="49" t="s">
        <v>1592</v>
      </c>
      <c r="C256" s="14">
        <v>0</v>
      </c>
      <c r="D256" s="112"/>
    </row>
    <row r="257" spans="1:4" s="82" customFormat="1" ht="15.75" customHeight="1">
      <c r="A257" s="48">
        <v>2020150</v>
      </c>
      <c r="B257" s="49" t="s">
        <v>1493</v>
      </c>
      <c r="C257" s="14">
        <v>0</v>
      </c>
      <c r="D257" s="112"/>
    </row>
    <row r="258" spans="1:4" s="82" customFormat="1" ht="15.75" customHeight="1">
      <c r="A258" s="48">
        <v>2020199</v>
      </c>
      <c r="B258" s="49" t="s">
        <v>1626</v>
      </c>
      <c r="C258" s="14">
        <v>0</v>
      </c>
      <c r="D258" s="112"/>
    </row>
    <row r="259" spans="1:4" s="111" customFormat="1" ht="15.75" customHeight="1">
      <c r="A259" s="45">
        <v>20202</v>
      </c>
      <c r="B259" s="46" t="s">
        <v>1627</v>
      </c>
      <c r="C259" s="66">
        <f>SUM(C260:C261)</f>
        <v>0</v>
      </c>
      <c r="D259" s="66">
        <f>SUM(D260:D261)</f>
        <v>0</v>
      </c>
    </row>
    <row r="260" spans="1:4" s="82" customFormat="1" ht="15.75" customHeight="1">
      <c r="A260" s="48">
        <v>2020201</v>
      </c>
      <c r="B260" s="49" t="s">
        <v>1628</v>
      </c>
      <c r="C260" s="14">
        <v>0</v>
      </c>
      <c r="D260" s="112"/>
    </row>
    <row r="261" spans="1:4" s="82" customFormat="1" ht="15.75" customHeight="1">
      <c r="A261" s="48">
        <v>2020202</v>
      </c>
      <c r="B261" s="49" t="s">
        <v>1629</v>
      </c>
      <c r="C261" s="14">
        <v>0</v>
      </c>
      <c r="D261" s="112"/>
    </row>
    <row r="262" spans="1:4" s="111" customFormat="1" ht="15.75" customHeight="1">
      <c r="A262" s="45">
        <v>20203</v>
      </c>
      <c r="B262" s="46" t="s">
        <v>1630</v>
      </c>
      <c r="C262" s="66">
        <f>SUM(C263:C264)</f>
        <v>0</v>
      </c>
      <c r="D262" s="66">
        <f>SUM(D263:D264)</f>
        <v>0</v>
      </c>
    </row>
    <row r="263" spans="1:4" s="82" customFormat="1" ht="15.75" customHeight="1">
      <c r="A263" s="48">
        <v>2020304</v>
      </c>
      <c r="B263" s="49" t="s">
        <v>1631</v>
      </c>
      <c r="C263" s="14">
        <v>0</v>
      </c>
      <c r="D263" s="112"/>
    </row>
    <row r="264" spans="1:4" s="82" customFormat="1" ht="15.75" customHeight="1">
      <c r="A264" s="48">
        <v>2020306</v>
      </c>
      <c r="B264" s="49" t="s">
        <v>1632</v>
      </c>
      <c r="C264" s="14">
        <v>0</v>
      </c>
      <c r="D264" s="112"/>
    </row>
    <row r="265" spans="1:4" s="111" customFormat="1" ht="15.75" customHeight="1">
      <c r="A265" s="45">
        <v>20204</v>
      </c>
      <c r="B265" s="46" t="s">
        <v>1633</v>
      </c>
      <c r="C265" s="66">
        <f>SUM(C266:C270)</f>
        <v>0</v>
      </c>
      <c r="D265" s="66">
        <f>SUM(D266:D270)</f>
        <v>0</v>
      </c>
    </row>
    <row r="266" spans="1:4" s="82" customFormat="1" ht="15.75" customHeight="1">
      <c r="A266" s="48">
        <v>2020401</v>
      </c>
      <c r="B266" s="49" t="s">
        <v>1634</v>
      </c>
      <c r="C266" s="14">
        <v>0</v>
      </c>
      <c r="D266" s="112"/>
    </row>
    <row r="267" spans="1:4" s="82" customFormat="1" ht="15.75" customHeight="1">
      <c r="A267" s="48">
        <v>2020402</v>
      </c>
      <c r="B267" s="49" t="s">
        <v>1635</v>
      </c>
      <c r="C267" s="14">
        <v>0</v>
      </c>
      <c r="D267" s="112"/>
    </row>
    <row r="268" spans="1:4" s="82" customFormat="1" ht="15.75" customHeight="1">
      <c r="A268" s="48">
        <v>2020403</v>
      </c>
      <c r="B268" s="49" t="s">
        <v>1636</v>
      </c>
      <c r="C268" s="14">
        <v>0</v>
      </c>
      <c r="D268" s="112"/>
    </row>
    <row r="269" spans="1:4" s="82" customFormat="1" ht="15.75" customHeight="1">
      <c r="A269" s="48">
        <v>2020404</v>
      </c>
      <c r="B269" s="49" t="s">
        <v>1637</v>
      </c>
      <c r="C269" s="14">
        <v>0</v>
      </c>
      <c r="D269" s="112"/>
    </row>
    <row r="270" spans="1:4" s="82" customFormat="1" ht="15.75" customHeight="1">
      <c r="A270" s="48">
        <v>2020499</v>
      </c>
      <c r="B270" s="49" t="s">
        <v>1638</v>
      </c>
      <c r="C270" s="14">
        <v>0</v>
      </c>
      <c r="D270" s="112"/>
    </row>
    <row r="271" spans="1:4" s="111" customFormat="1" ht="15.75" customHeight="1">
      <c r="A271" s="45">
        <v>20205</v>
      </c>
      <c r="B271" s="46" t="s">
        <v>1639</v>
      </c>
      <c r="C271" s="66">
        <f>SUM(C272:C274)</f>
        <v>0</v>
      </c>
      <c r="D271" s="66">
        <f>SUM(D272:D274)</f>
        <v>0</v>
      </c>
    </row>
    <row r="272" spans="1:4" s="82" customFormat="1" ht="15.75" customHeight="1">
      <c r="A272" s="48">
        <v>2020503</v>
      </c>
      <c r="B272" s="49" t="s">
        <v>1640</v>
      </c>
      <c r="C272" s="14">
        <v>0</v>
      </c>
      <c r="D272" s="112"/>
    </row>
    <row r="273" spans="1:4" s="82" customFormat="1" ht="15.75" customHeight="1">
      <c r="A273" s="48">
        <v>2020504</v>
      </c>
      <c r="B273" s="49" t="s">
        <v>1641</v>
      </c>
      <c r="C273" s="14">
        <v>0</v>
      </c>
      <c r="D273" s="112"/>
    </row>
    <row r="274" spans="1:4" s="82" customFormat="1" ht="15.75" customHeight="1">
      <c r="A274" s="48">
        <v>2020599</v>
      </c>
      <c r="B274" s="49" t="s">
        <v>1642</v>
      </c>
      <c r="C274" s="14">
        <v>0</v>
      </c>
      <c r="D274" s="112"/>
    </row>
    <row r="275" spans="1:4" s="111" customFormat="1" ht="15.75" customHeight="1">
      <c r="A275" s="45">
        <v>20206</v>
      </c>
      <c r="B275" s="46" t="s">
        <v>1643</v>
      </c>
      <c r="C275" s="66">
        <f>SUM(C276)</f>
        <v>0</v>
      </c>
      <c r="D275" s="66">
        <f>SUM(D276)</f>
        <v>0</v>
      </c>
    </row>
    <row r="276" spans="1:4" s="82" customFormat="1" ht="15.75" customHeight="1">
      <c r="A276" s="48">
        <v>2020601</v>
      </c>
      <c r="B276" s="49" t="s">
        <v>1644</v>
      </c>
      <c r="C276" s="14">
        <v>0</v>
      </c>
      <c r="D276" s="112"/>
    </row>
    <row r="277" spans="1:4" s="111" customFormat="1" ht="15.75" customHeight="1">
      <c r="A277" s="45">
        <v>20207</v>
      </c>
      <c r="B277" s="46" t="s">
        <v>1645</v>
      </c>
      <c r="C277" s="66">
        <f>SUM(C278:C281)</f>
        <v>0</v>
      </c>
      <c r="D277" s="66">
        <f>SUM(D278:D281)</f>
        <v>0</v>
      </c>
    </row>
    <row r="278" spans="1:4" s="82" customFormat="1" ht="15.75" customHeight="1">
      <c r="A278" s="48">
        <v>2020701</v>
      </c>
      <c r="B278" s="49" t="s">
        <v>1646</v>
      </c>
      <c r="C278" s="14">
        <v>0</v>
      </c>
      <c r="D278" s="112"/>
    </row>
    <row r="279" spans="1:4" s="82" customFormat="1" ht="15.75" customHeight="1">
      <c r="A279" s="48">
        <v>2020702</v>
      </c>
      <c r="B279" s="49" t="s">
        <v>1647</v>
      </c>
      <c r="C279" s="14">
        <v>0</v>
      </c>
      <c r="D279" s="112"/>
    </row>
    <row r="280" spans="1:4" s="82" customFormat="1" ht="15.75" customHeight="1">
      <c r="A280" s="48">
        <v>2020703</v>
      </c>
      <c r="B280" s="49" t="s">
        <v>1648</v>
      </c>
      <c r="C280" s="14">
        <v>0</v>
      </c>
      <c r="D280" s="112"/>
    </row>
    <row r="281" spans="1:4" s="82" customFormat="1" ht="15.75" customHeight="1">
      <c r="A281" s="48">
        <v>2020799</v>
      </c>
      <c r="B281" s="49" t="s">
        <v>1649</v>
      </c>
      <c r="C281" s="14">
        <v>0</v>
      </c>
      <c r="D281" s="112"/>
    </row>
    <row r="282" spans="1:4" s="111" customFormat="1" ht="15.75" customHeight="1">
      <c r="A282" s="45">
        <v>20208</v>
      </c>
      <c r="B282" s="46" t="s">
        <v>1650</v>
      </c>
      <c r="C282" s="66">
        <f>SUM(C283:C287)</f>
        <v>0</v>
      </c>
      <c r="D282" s="66">
        <f>SUM(D283:D287)</f>
        <v>0</v>
      </c>
    </row>
    <row r="283" spans="1:4" s="82" customFormat="1" ht="15.75" customHeight="1">
      <c r="A283" s="48">
        <v>2020801</v>
      </c>
      <c r="B283" s="49" t="s">
        <v>1484</v>
      </c>
      <c r="C283" s="14">
        <v>0</v>
      </c>
      <c r="D283" s="112"/>
    </row>
    <row r="284" spans="1:4" s="82" customFormat="1" ht="15.75" customHeight="1">
      <c r="A284" s="48">
        <v>2020802</v>
      </c>
      <c r="B284" s="49" t="s">
        <v>1485</v>
      </c>
      <c r="C284" s="14">
        <v>0</v>
      </c>
      <c r="D284" s="112"/>
    </row>
    <row r="285" spans="1:4" s="82" customFormat="1" ht="15.75" customHeight="1">
      <c r="A285" s="48">
        <v>2020803</v>
      </c>
      <c r="B285" s="49" t="s">
        <v>1486</v>
      </c>
      <c r="C285" s="14">
        <v>0</v>
      </c>
      <c r="D285" s="112"/>
    </row>
    <row r="286" spans="1:4" s="82" customFormat="1" ht="15.75" customHeight="1">
      <c r="A286" s="48">
        <v>2020850</v>
      </c>
      <c r="B286" s="49" t="s">
        <v>1493</v>
      </c>
      <c r="C286" s="14">
        <v>0</v>
      </c>
      <c r="D286" s="112"/>
    </row>
    <row r="287" spans="1:4" s="82" customFormat="1" ht="15.75" customHeight="1">
      <c r="A287" s="48">
        <v>2020899</v>
      </c>
      <c r="B287" s="49" t="s">
        <v>1651</v>
      </c>
      <c r="C287" s="14">
        <v>0</v>
      </c>
      <c r="D287" s="112"/>
    </row>
    <row r="288" spans="1:4" s="111" customFormat="1" ht="15.75" customHeight="1">
      <c r="A288" s="45">
        <v>20299</v>
      </c>
      <c r="B288" s="46" t="s">
        <v>1652</v>
      </c>
      <c r="C288" s="66">
        <f>SUM(C289)</f>
        <v>0</v>
      </c>
      <c r="D288" s="66">
        <f>SUM(D289)</f>
        <v>0</v>
      </c>
    </row>
    <row r="289" spans="1:4" s="82" customFormat="1" ht="15.75" customHeight="1">
      <c r="A289" s="48">
        <v>2029901</v>
      </c>
      <c r="B289" s="49" t="s">
        <v>1653</v>
      </c>
      <c r="C289" s="14">
        <v>0</v>
      </c>
      <c r="D289" s="112"/>
    </row>
    <row r="290" spans="1:4" s="111" customFormat="1" ht="15.75" customHeight="1">
      <c r="A290" s="45">
        <v>203</v>
      </c>
      <c r="B290" s="46" t="s">
        <v>1654</v>
      </c>
      <c r="C290" s="66">
        <f>C291+C293+C295+C297+C307</f>
        <v>0</v>
      </c>
      <c r="D290" s="66">
        <f>D291+D293+D295+D297+D307</f>
        <v>0</v>
      </c>
    </row>
    <row r="291" spans="1:4" s="111" customFormat="1" ht="15.75" customHeight="1">
      <c r="A291" s="45">
        <v>20301</v>
      </c>
      <c r="B291" s="46" t="s">
        <v>1655</v>
      </c>
      <c r="C291" s="66">
        <f>C292</f>
        <v>0</v>
      </c>
      <c r="D291" s="66">
        <f>D292</f>
        <v>0</v>
      </c>
    </row>
    <row r="292" spans="1:4" s="82" customFormat="1" ht="15.75" customHeight="1">
      <c r="A292" s="48">
        <v>2030101</v>
      </c>
      <c r="B292" s="49" t="s">
        <v>1656</v>
      </c>
      <c r="C292" s="14">
        <v>0</v>
      </c>
      <c r="D292" s="112"/>
    </row>
    <row r="293" spans="1:4" s="111" customFormat="1" ht="15.75" customHeight="1">
      <c r="A293" s="45">
        <v>20304</v>
      </c>
      <c r="B293" s="46" t="s">
        <v>1657</v>
      </c>
      <c r="C293" s="66">
        <f>C294</f>
        <v>0</v>
      </c>
      <c r="D293" s="66">
        <f>D294</f>
        <v>0</v>
      </c>
    </row>
    <row r="294" spans="1:4" s="82" customFormat="1" ht="15.75" customHeight="1">
      <c r="A294" s="48">
        <v>2030401</v>
      </c>
      <c r="B294" s="49" t="s">
        <v>1658</v>
      </c>
      <c r="C294" s="14">
        <v>0</v>
      </c>
      <c r="D294" s="112"/>
    </row>
    <row r="295" spans="1:4" s="111" customFormat="1" ht="15.75" customHeight="1">
      <c r="A295" s="45">
        <v>20305</v>
      </c>
      <c r="B295" s="46" t="s">
        <v>1659</v>
      </c>
      <c r="C295" s="66">
        <f>C296</f>
        <v>0</v>
      </c>
      <c r="D295" s="66">
        <f>D296</f>
        <v>0</v>
      </c>
    </row>
    <row r="296" spans="1:4" s="82" customFormat="1" ht="15.75" customHeight="1">
      <c r="A296" s="48">
        <v>2030501</v>
      </c>
      <c r="B296" s="49" t="s">
        <v>1660</v>
      </c>
      <c r="C296" s="14">
        <v>0</v>
      </c>
      <c r="D296" s="112"/>
    </row>
    <row r="297" spans="1:4" s="111" customFormat="1" ht="15.75" customHeight="1">
      <c r="A297" s="45">
        <v>20306</v>
      </c>
      <c r="B297" s="46" t="s">
        <v>1661</v>
      </c>
      <c r="C297" s="66">
        <f>SUM(C298:C306)</f>
        <v>0</v>
      </c>
      <c r="D297" s="66">
        <f>SUM(D298:D306)</f>
        <v>0</v>
      </c>
    </row>
    <row r="298" spans="1:4" s="82" customFormat="1" ht="15.75" customHeight="1">
      <c r="A298" s="48">
        <v>2030601</v>
      </c>
      <c r="B298" s="49" t="s">
        <v>1662</v>
      </c>
      <c r="C298" s="14">
        <v>0</v>
      </c>
      <c r="D298" s="112"/>
    </row>
    <row r="299" spans="1:4" s="82" customFormat="1" ht="15.75" customHeight="1">
      <c r="A299" s="48">
        <v>2030602</v>
      </c>
      <c r="B299" s="49" t="s">
        <v>1663</v>
      </c>
      <c r="C299" s="14">
        <v>0</v>
      </c>
      <c r="D299" s="112"/>
    </row>
    <row r="300" spans="1:4" s="82" customFormat="1" ht="15.75" customHeight="1">
      <c r="A300" s="48">
        <v>2030603</v>
      </c>
      <c r="B300" s="49" t="s">
        <v>1664</v>
      </c>
      <c r="C300" s="14"/>
      <c r="D300" s="112"/>
    </row>
    <row r="301" spans="1:4" s="82" customFormat="1" ht="15.75" customHeight="1">
      <c r="A301" s="48">
        <v>2030604</v>
      </c>
      <c r="B301" s="49" t="s">
        <v>1665</v>
      </c>
      <c r="C301" s="14">
        <v>0</v>
      </c>
      <c r="D301" s="112"/>
    </row>
    <row r="302" spans="1:4" s="82" customFormat="1" ht="15.75" customHeight="1">
      <c r="A302" s="48">
        <v>2030605</v>
      </c>
      <c r="B302" s="49" t="s">
        <v>1666</v>
      </c>
      <c r="C302" s="14">
        <v>0</v>
      </c>
      <c r="D302" s="112"/>
    </row>
    <row r="303" spans="1:4" s="82" customFormat="1" ht="15.75" customHeight="1">
      <c r="A303" s="48">
        <v>2030606</v>
      </c>
      <c r="B303" s="49" t="s">
        <v>1667</v>
      </c>
      <c r="C303" s="14">
        <v>0</v>
      </c>
      <c r="D303" s="112"/>
    </row>
    <row r="304" spans="1:4" s="82" customFormat="1" ht="15.75" customHeight="1">
      <c r="A304" s="48">
        <v>2030607</v>
      </c>
      <c r="B304" s="49" t="s">
        <v>1668</v>
      </c>
      <c r="C304" s="14">
        <v>0</v>
      </c>
      <c r="D304" s="112"/>
    </row>
    <row r="305" spans="1:4" s="82" customFormat="1" ht="15.75" customHeight="1">
      <c r="A305" s="48">
        <v>2030608</v>
      </c>
      <c r="B305" s="49" t="s">
        <v>1669</v>
      </c>
      <c r="C305" s="14">
        <v>0</v>
      </c>
      <c r="D305" s="112"/>
    </row>
    <row r="306" spans="1:4" s="82" customFormat="1" ht="15.75" customHeight="1">
      <c r="A306" s="48">
        <v>2030699</v>
      </c>
      <c r="B306" s="49" t="s">
        <v>1670</v>
      </c>
      <c r="C306" s="14">
        <v>0</v>
      </c>
      <c r="D306" s="112"/>
    </row>
    <row r="307" spans="1:4" s="111" customFormat="1" ht="15.75" customHeight="1">
      <c r="A307" s="45">
        <v>20399</v>
      </c>
      <c r="B307" s="46" t="s">
        <v>1671</v>
      </c>
      <c r="C307" s="66">
        <f>C308</f>
        <v>0</v>
      </c>
      <c r="D307" s="66">
        <f>D308</f>
        <v>0</v>
      </c>
    </row>
    <row r="308" spans="1:4" s="82" customFormat="1" ht="15.75" customHeight="1">
      <c r="A308" s="48">
        <v>2039901</v>
      </c>
      <c r="B308" s="49" t="s">
        <v>1672</v>
      </c>
      <c r="C308" s="14">
        <v>0</v>
      </c>
      <c r="D308" s="112"/>
    </row>
    <row r="309" spans="1:4" s="111" customFormat="1" ht="15.75" customHeight="1">
      <c r="A309" s="45">
        <v>204</v>
      </c>
      <c r="B309" s="46" t="s">
        <v>1673</v>
      </c>
      <c r="C309" s="66">
        <f>C310+C313+C322+C329+C337+C346+C362+C372+C382+C390+C396</f>
        <v>79017.5</v>
      </c>
      <c r="D309" s="66">
        <f>D310+D313+D322+D329+D337+D346+D362+D372+D382+D390+D396</f>
        <v>0</v>
      </c>
    </row>
    <row r="310" spans="1:4" s="111" customFormat="1" ht="15.75" customHeight="1">
      <c r="A310" s="45">
        <v>20401</v>
      </c>
      <c r="B310" s="46" t="s">
        <v>1674</v>
      </c>
      <c r="C310" s="66">
        <f>SUM(C311:C312)</f>
        <v>21</v>
      </c>
      <c r="D310" s="66">
        <f>SUM(D311:D312)</f>
        <v>0</v>
      </c>
    </row>
    <row r="311" spans="1:4" s="82" customFormat="1" ht="15.75" customHeight="1">
      <c r="A311" s="48">
        <v>2040101</v>
      </c>
      <c r="B311" s="49" t="s">
        <v>1675</v>
      </c>
      <c r="C311" s="14">
        <v>21</v>
      </c>
      <c r="D311" s="112"/>
    </row>
    <row r="312" spans="1:4" s="82" customFormat="1" ht="15.75" customHeight="1">
      <c r="A312" s="48">
        <v>2040199</v>
      </c>
      <c r="B312" s="49" t="s">
        <v>1676</v>
      </c>
      <c r="C312" s="14">
        <v>0</v>
      </c>
      <c r="D312" s="112"/>
    </row>
    <row r="313" spans="1:4" s="111" customFormat="1" ht="15.75" customHeight="1">
      <c r="A313" s="45">
        <v>20402</v>
      </c>
      <c r="B313" s="46" t="s">
        <v>1677</v>
      </c>
      <c r="C313" s="66">
        <f>SUM(C314:C321)</f>
        <v>57621</v>
      </c>
      <c r="D313" s="66">
        <f>SUM(D314:D321)</f>
        <v>0</v>
      </c>
    </row>
    <row r="314" spans="1:4" s="82" customFormat="1" ht="15.75" customHeight="1">
      <c r="A314" s="48">
        <v>2040201</v>
      </c>
      <c r="B314" s="49" t="s">
        <v>1484</v>
      </c>
      <c r="C314" s="14">
        <f>44294</f>
        <v>44294</v>
      </c>
      <c r="D314" s="112"/>
    </row>
    <row r="315" spans="1:4" s="82" customFormat="1" ht="15.75" customHeight="1">
      <c r="A315" s="48">
        <v>2040202</v>
      </c>
      <c r="B315" s="49" t="s">
        <v>1485</v>
      </c>
      <c r="C315" s="14">
        <v>8739</v>
      </c>
      <c r="D315" s="112"/>
    </row>
    <row r="316" spans="1:4" s="82" customFormat="1" ht="15.75" customHeight="1">
      <c r="A316" s="48">
        <v>2040203</v>
      </c>
      <c r="B316" s="49" t="s">
        <v>1486</v>
      </c>
      <c r="C316" s="14">
        <v>0</v>
      </c>
      <c r="D316" s="112"/>
    </row>
    <row r="317" spans="1:4" s="82" customFormat="1" ht="15.75" customHeight="1">
      <c r="A317" s="48">
        <v>2040219</v>
      </c>
      <c r="B317" s="49" t="s">
        <v>1526</v>
      </c>
      <c r="C317" s="14">
        <v>903</v>
      </c>
      <c r="D317" s="112"/>
    </row>
    <row r="318" spans="1:4" s="82" customFormat="1" ht="15.75" customHeight="1">
      <c r="A318" s="48">
        <v>2040220</v>
      </c>
      <c r="B318" s="49" t="s">
        <v>1678</v>
      </c>
      <c r="C318" s="14">
        <v>2269</v>
      </c>
      <c r="D318" s="112"/>
    </row>
    <row r="319" spans="1:4" s="82" customFormat="1" ht="15.75" customHeight="1">
      <c r="A319" s="48">
        <v>2040221</v>
      </c>
      <c r="B319" s="49" t="s">
        <v>1679</v>
      </c>
      <c r="C319" s="14">
        <v>159</v>
      </c>
      <c r="D319" s="112"/>
    </row>
    <row r="320" spans="1:4" s="82" customFormat="1" ht="15.75" customHeight="1">
      <c r="A320" s="48">
        <v>2040250</v>
      </c>
      <c r="B320" s="49" t="s">
        <v>1493</v>
      </c>
      <c r="C320" s="14">
        <v>464</v>
      </c>
      <c r="D320" s="112"/>
    </row>
    <row r="321" spans="1:4" s="82" customFormat="1" ht="15.75" customHeight="1">
      <c r="A321" s="48">
        <v>2040299</v>
      </c>
      <c r="B321" s="49" t="s">
        <v>1680</v>
      </c>
      <c r="C321" s="14">
        <f>80+533+180</f>
        <v>793</v>
      </c>
      <c r="D321" s="112"/>
    </row>
    <row r="322" spans="1:4" s="111" customFormat="1" ht="15.75" customHeight="1">
      <c r="A322" s="45">
        <v>20403</v>
      </c>
      <c r="B322" s="46" t="s">
        <v>1681</v>
      </c>
      <c r="C322" s="66">
        <f>SUM(C323:C328)</f>
        <v>0</v>
      </c>
      <c r="D322" s="66">
        <f>SUM(D323:D328)</f>
        <v>0</v>
      </c>
    </row>
    <row r="323" spans="1:4" s="82" customFormat="1" ht="15.75" customHeight="1">
      <c r="A323" s="48">
        <v>2040301</v>
      </c>
      <c r="B323" s="49" t="s">
        <v>1484</v>
      </c>
      <c r="C323" s="14">
        <v>0</v>
      </c>
      <c r="D323" s="112"/>
    </row>
    <row r="324" spans="1:4" s="82" customFormat="1" ht="15.75" customHeight="1">
      <c r="A324" s="48">
        <v>2040302</v>
      </c>
      <c r="B324" s="49" t="s">
        <v>1485</v>
      </c>
      <c r="C324" s="14"/>
      <c r="D324" s="112"/>
    </row>
    <row r="325" spans="1:4" s="82" customFormat="1" ht="15.75" customHeight="1">
      <c r="A325" s="48">
        <v>2040303</v>
      </c>
      <c r="B325" s="49" t="s">
        <v>1486</v>
      </c>
      <c r="C325" s="14">
        <v>0</v>
      </c>
      <c r="D325" s="112"/>
    </row>
    <row r="326" spans="1:4" s="82" customFormat="1" ht="15.75" customHeight="1">
      <c r="A326" s="48">
        <v>2040304</v>
      </c>
      <c r="B326" s="49" t="s">
        <v>1682</v>
      </c>
      <c r="C326" s="14">
        <v>0</v>
      </c>
      <c r="D326" s="112"/>
    </row>
    <row r="327" spans="1:4" s="82" customFormat="1" ht="15.75" customHeight="1">
      <c r="A327" s="48">
        <v>2040350</v>
      </c>
      <c r="B327" s="49" t="s">
        <v>1493</v>
      </c>
      <c r="C327" s="14">
        <v>0</v>
      </c>
      <c r="D327" s="112"/>
    </row>
    <row r="328" spans="1:4" s="82" customFormat="1" ht="15.75" customHeight="1">
      <c r="A328" s="48">
        <v>2040399</v>
      </c>
      <c r="B328" s="49" t="s">
        <v>1683</v>
      </c>
      <c r="C328" s="14">
        <v>0</v>
      </c>
      <c r="D328" s="112"/>
    </row>
    <row r="329" spans="1:4" s="111" customFormat="1" ht="15.75" customHeight="1">
      <c r="A329" s="45">
        <v>20404</v>
      </c>
      <c r="B329" s="46" t="s">
        <v>1684</v>
      </c>
      <c r="C329" s="66">
        <f>SUM(C330:C336)</f>
        <v>6561.5</v>
      </c>
      <c r="D329" s="66">
        <f>SUM(D330:D336)</f>
        <v>0</v>
      </c>
    </row>
    <row r="330" spans="1:4" s="82" customFormat="1" ht="15.75" customHeight="1">
      <c r="A330" s="48">
        <v>2040401</v>
      </c>
      <c r="B330" s="49" t="s">
        <v>1484</v>
      </c>
      <c r="C330" s="14">
        <f>6083.5</f>
        <v>6083.5</v>
      </c>
      <c r="D330" s="112"/>
    </row>
    <row r="331" spans="1:4" s="82" customFormat="1" ht="15.75" customHeight="1">
      <c r="A331" s="48">
        <v>2040402</v>
      </c>
      <c r="B331" s="49" t="s">
        <v>1485</v>
      </c>
      <c r="C331" s="14">
        <v>267</v>
      </c>
      <c r="D331" s="112"/>
    </row>
    <row r="332" spans="1:4" s="82" customFormat="1" ht="15.75" customHeight="1">
      <c r="A332" s="48">
        <v>2040403</v>
      </c>
      <c r="B332" s="49" t="s">
        <v>1486</v>
      </c>
      <c r="C332" s="14">
        <v>0</v>
      </c>
      <c r="D332" s="112"/>
    </row>
    <row r="333" spans="1:4" s="82" customFormat="1" ht="15.75" customHeight="1">
      <c r="A333" s="48">
        <v>2040409</v>
      </c>
      <c r="B333" s="49" t="s">
        <v>1685</v>
      </c>
      <c r="C333" s="14">
        <v>0</v>
      </c>
      <c r="D333" s="112"/>
    </row>
    <row r="334" spans="1:4" s="82" customFormat="1" ht="15.75" customHeight="1">
      <c r="A334" s="48">
        <v>2040410</v>
      </c>
      <c r="B334" s="49" t="s">
        <v>1686</v>
      </c>
      <c r="C334" s="14">
        <v>21</v>
      </c>
      <c r="D334" s="112"/>
    </row>
    <row r="335" spans="1:4" s="82" customFormat="1" ht="15.75" customHeight="1">
      <c r="A335" s="48">
        <v>2040450</v>
      </c>
      <c r="B335" s="49" t="s">
        <v>1493</v>
      </c>
      <c r="C335" s="14">
        <v>179</v>
      </c>
      <c r="D335" s="112"/>
    </row>
    <row r="336" spans="1:4" s="82" customFormat="1" ht="15.75" customHeight="1">
      <c r="A336" s="48">
        <v>2040499</v>
      </c>
      <c r="B336" s="49" t="s">
        <v>1687</v>
      </c>
      <c r="C336" s="14">
        <v>11</v>
      </c>
      <c r="D336" s="112"/>
    </row>
    <row r="337" spans="1:4" s="111" customFormat="1" ht="15.75" customHeight="1">
      <c r="A337" s="45">
        <v>20405</v>
      </c>
      <c r="B337" s="46" t="s">
        <v>1688</v>
      </c>
      <c r="C337" s="66">
        <f>SUM(C338:C345)</f>
        <v>8683</v>
      </c>
      <c r="D337" s="66">
        <f>SUM(D338:D345)</f>
        <v>0</v>
      </c>
    </row>
    <row r="338" spans="1:4" s="82" customFormat="1" ht="15.75" customHeight="1">
      <c r="A338" s="48">
        <v>2040501</v>
      </c>
      <c r="B338" s="49" t="s">
        <v>1484</v>
      </c>
      <c r="C338" s="14">
        <f>8443-1000</f>
        <v>7443</v>
      </c>
      <c r="D338" s="112"/>
    </row>
    <row r="339" spans="1:4" s="82" customFormat="1" ht="15.75" customHeight="1">
      <c r="A339" s="48">
        <v>2040502</v>
      </c>
      <c r="B339" s="49" t="s">
        <v>1485</v>
      </c>
      <c r="C339" s="14">
        <v>510</v>
      </c>
      <c r="D339" s="112"/>
    </row>
    <row r="340" spans="1:4" s="82" customFormat="1" ht="15.75" customHeight="1">
      <c r="A340" s="48">
        <v>2040503</v>
      </c>
      <c r="B340" s="49" t="s">
        <v>1486</v>
      </c>
      <c r="C340" s="14">
        <v>0</v>
      </c>
      <c r="D340" s="112"/>
    </row>
    <row r="341" spans="1:4" s="82" customFormat="1" ht="15.75" customHeight="1">
      <c r="A341" s="48">
        <v>2040504</v>
      </c>
      <c r="B341" s="49" t="s">
        <v>1689</v>
      </c>
      <c r="C341" s="14">
        <v>283</v>
      </c>
      <c r="D341" s="112"/>
    </row>
    <row r="342" spans="1:4" s="82" customFormat="1" ht="15.75" customHeight="1">
      <c r="A342" s="48">
        <v>2040505</v>
      </c>
      <c r="B342" s="49" t="s">
        <v>1690</v>
      </c>
      <c r="C342" s="14">
        <v>0</v>
      </c>
      <c r="D342" s="112"/>
    </row>
    <row r="343" spans="1:4" s="82" customFormat="1" ht="15.75" customHeight="1">
      <c r="A343" s="48">
        <v>2040506</v>
      </c>
      <c r="B343" s="49" t="s">
        <v>1691</v>
      </c>
      <c r="C343" s="14">
        <v>0</v>
      </c>
      <c r="D343" s="112"/>
    </row>
    <row r="344" spans="1:4" s="82" customFormat="1" ht="15.75" customHeight="1">
      <c r="A344" s="48">
        <v>2040550</v>
      </c>
      <c r="B344" s="49" t="s">
        <v>1493</v>
      </c>
      <c r="C344" s="14">
        <v>382</v>
      </c>
      <c r="D344" s="112"/>
    </row>
    <row r="345" spans="1:4" s="82" customFormat="1" ht="15.75" customHeight="1">
      <c r="A345" s="48">
        <v>2040599</v>
      </c>
      <c r="B345" s="49" t="s">
        <v>1692</v>
      </c>
      <c r="C345" s="14">
        <v>65</v>
      </c>
      <c r="D345" s="112"/>
    </row>
    <row r="346" spans="1:4" s="111" customFormat="1" ht="15.75" customHeight="1">
      <c r="A346" s="45">
        <v>20406</v>
      </c>
      <c r="B346" s="46" t="s">
        <v>1693</v>
      </c>
      <c r="C346" s="66">
        <f>SUM(C347:C361)</f>
        <v>4477</v>
      </c>
      <c r="D346" s="66">
        <f>SUM(D347:D361)</f>
        <v>0</v>
      </c>
    </row>
    <row r="347" spans="1:4" s="82" customFormat="1" ht="15.75" customHeight="1">
      <c r="A347" s="48">
        <v>2040601</v>
      </c>
      <c r="B347" s="49" t="s">
        <v>1484</v>
      </c>
      <c r="C347" s="14">
        <v>3562</v>
      </c>
      <c r="D347" s="112"/>
    </row>
    <row r="348" spans="1:4" s="82" customFormat="1" ht="15.75" customHeight="1">
      <c r="A348" s="48">
        <v>2040602</v>
      </c>
      <c r="B348" s="49" t="s">
        <v>1485</v>
      </c>
      <c r="C348" s="14">
        <v>188</v>
      </c>
      <c r="D348" s="112"/>
    </row>
    <row r="349" spans="1:4" s="82" customFormat="1" ht="15.75" customHeight="1">
      <c r="A349" s="48">
        <v>2040603</v>
      </c>
      <c r="B349" s="49" t="s">
        <v>1486</v>
      </c>
      <c r="C349" s="14">
        <v>0</v>
      </c>
      <c r="D349" s="112"/>
    </row>
    <row r="350" spans="1:4" s="82" customFormat="1" ht="15.75" customHeight="1">
      <c r="A350" s="48">
        <v>2040604</v>
      </c>
      <c r="B350" s="49" t="s">
        <v>1694</v>
      </c>
      <c r="C350" s="14">
        <v>6</v>
      </c>
      <c r="D350" s="112"/>
    </row>
    <row r="351" spans="1:4" s="82" customFormat="1" ht="15.75" customHeight="1">
      <c r="A351" s="48">
        <v>2040605</v>
      </c>
      <c r="B351" s="49" t="s">
        <v>1695</v>
      </c>
      <c r="C351" s="14">
        <v>36</v>
      </c>
      <c r="D351" s="112"/>
    </row>
    <row r="352" spans="1:4" s="82" customFormat="1" ht="15.75" customHeight="1">
      <c r="A352" s="48">
        <v>2040606</v>
      </c>
      <c r="B352" s="49" t="s">
        <v>1696</v>
      </c>
      <c r="C352" s="14">
        <v>90</v>
      </c>
      <c r="D352" s="112"/>
    </row>
    <row r="353" spans="1:4" s="82" customFormat="1" ht="15.75" customHeight="1">
      <c r="A353" s="48">
        <v>2040607</v>
      </c>
      <c r="B353" s="49" t="s">
        <v>1697</v>
      </c>
      <c r="C353" s="14">
        <v>44</v>
      </c>
      <c r="D353" s="112"/>
    </row>
    <row r="354" spans="1:4" s="82" customFormat="1" ht="15.75" customHeight="1">
      <c r="A354" s="48">
        <v>2040608</v>
      </c>
      <c r="B354" s="49" t="s">
        <v>1698</v>
      </c>
      <c r="C354" s="14">
        <v>0</v>
      </c>
      <c r="D354" s="112"/>
    </row>
    <row r="355" spans="1:4" s="82" customFormat="1" ht="15.75" customHeight="1">
      <c r="A355" s="48">
        <v>2040609</v>
      </c>
      <c r="B355" s="49" t="s">
        <v>1699</v>
      </c>
      <c r="C355" s="14">
        <v>0</v>
      </c>
      <c r="D355" s="112"/>
    </row>
    <row r="356" spans="1:4" s="82" customFormat="1" ht="15.75" customHeight="1">
      <c r="A356" s="48">
        <v>2040610</v>
      </c>
      <c r="B356" s="49" t="s">
        <v>1700</v>
      </c>
      <c r="C356" s="14">
        <v>1</v>
      </c>
      <c r="D356" s="112"/>
    </row>
    <row r="357" spans="1:4" s="82" customFormat="1" ht="15.75" customHeight="1">
      <c r="A357" s="48">
        <v>2040611</v>
      </c>
      <c r="B357" s="49" t="s">
        <v>1701</v>
      </c>
      <c r="C357" s="14">
        <v>0</v>
      </c>
      <c r="D357" s="112"/>
    </row>
    <row r="358" spans="1:4" s="82" customFormat="1" ht="15.75" customHeight="1">
      <c r="A358" s="48">
        <v>2040612</v>
      </c>
      <c r="B358" s="49" t="s">
        <v>1702</v>
      </c>
      <c r="C358" s="14">
        <v>10</v>
      </c>
      <c r="D358" s="112"/>
    </row>
    <row r="359" spans="1:4" s="82" customFormat="1" ht="15.75" customHeight="1">
      <c r="A359" s="48">
        <v>2040613</v>
      </c>
      <c r="B359" s="49" t="s">
        <v>1526</v>
      </c>
      <c r="C359" s="14">
        <v>0</v>
      </c>
      <c r="D359" s="112"/>
    </row>
    <row r="360" spans="1:4" s="82" customFormat="1" ht="15.75" customHeight="1">
      <c r="A360" s="48">
        <v>2040650</v>
      </c>
      <c r="B360" s="49" t="s">
        <v>1493</v>
      </c>
      <c r="C360" s="14">
        <v>486</v>
      </c>
      <c r="D360" s="112"/>
    </row>
    <row r="361" spans="1:4" s="82" customFormat="1" ht="15.75" customHeight="1">
      <c r="A361" s="48">
        <v>2040699</v>
      </c>
      <c r="B361" s="49" t="s">
        <v>1703</v>
      </c>
      <c r="C361" s="14">
        <v>54</v>
      </c>
      <c r="D361" s="112"/>
    </row>
    <row r="362" spans="1:4" s="111" customFormat="1" ht="15.75" customHeight="1">
      <c r="A362" s="45">
        <v>20407</v>
      </c>
      <c r="B362" s="46" t="s">
        <v>1704</v>
      </c>
      <c r="C362" s="66">
        <f>SUM(C363:C371)</f>
        <v>0</v>
      </c>
      <c r="D362" s="66">
        <f>SUM(D363:D371)</f>
        <v>0</v>
      </c>
    </row>
    <row r="363" spans="1:4" s="82" customFormat="1" ht="15.75" customHeight="1">
      <c r="A363" s="48">
        <v>2040701</v>
      </c>
      <c r="B363" s="49" t="s">
        <v>1484</v>
      </c>
      <c r="C363" s="14">
        <v>0</v>
      </c>
      <c r="D363" s="112"/>
    </row>
    <row r="364" spans="1:4" s="82" customFormat="1" ht="15.75" customHeight="1">
      <c r="A364" s="48">
        <v>2040702</v>
      </c>
      <c r="B364" s="49" t="s">
        <v>1485</v>
      </c>
      <c r="C364" s="14">
        <v>0</v>
      </c>
      <c r="D364" s="112"/>
    </row>
    <row r="365" spans="1:4" s="82" customFormat="1" ht="15.75" customHeight="1">
      <c r="A365" s="48">
        <v>2040703</v>
      </c>
      <c r="B365" s="49" t="s">
        <v>1486</v>
      </c>
      <c r="C365" s="14">
        <v>0</v>
      </c>
      <c r="D365" s="112"/>
    </row>
    <row r="366" spans="1:4" s="82" customFormat="1" ht="15.75" customHeight="1">
      <c r="A366" s="48">
        <v>2040704</v>
      </c>
      <c r="B366" s="49" t="s">
        <v>1705</v>
      </c>
      <c r="C366" s="14">
        <v>0</v>
      </c>
      <c r="D366" s="112"/>
    </row>
    <row r="367" spans="1:4" s="82" customFormat="1" ht="15.75" customHeight="1">
      <c r="A367" s="48">
        <v>2040705</v>
      </c>
      <c r="B367" s="49" t="s">
        <v>1706</v>
      </c>
      <c r="C367" s="14">
        <v>0</v>
      </c>
      <c r="D367" s="112"/>
    </row>
    <row r="368" spans="1:4" s="82" customFormat="1" ht="15.75" customHeight="1">
      <c r="A368" s="48">
        <v>2040706</v>
      </c>
      <c r="B368" s="49" t="s">
        <v>1707</v>
      </c>
      <c r="C368" s="14">
        <v>0</v>
      </c>
      <c r="D368" s="112"/>
    </row>
    <row r="369" spans="1:4" s="82" customFormat="1" ht="15.75" customHeight="1">
      <c r="A369" s="48">
        <v>2040707</v>
      </c>
      <c r="B369" s="49" t="s">
        <v>1526</v>
      </c>
      <c r="C369" s="14">
        <v>0</v>
      </c>
      <c r="D369" s="112"/>
    </row>
    <row r="370" spans="1:4" s="82" customFormat="1" ht="15.75" customHeight="1">
      <c r="A370" s="48">
        <v>2040750</v>
      </c>
      <c r="B370" s="49" t="s">
        <v>1493</v>
      </c>
      <c r="C370" s="14">
        <v>0</v>
      </c>
      <c r="D370" s="112"/>
    </row>
    <row r="371" spans="1:4" s="82" customFormat="1" ht="15.75" customHeight="1">
      <c r="A371" s="48">
        <v>2040799</v>
      </c>
      <c r="B371" s="49" t="s">
        <v>1708</v>
      </c>
      <c r="C371" s="14">
        <v>0</v>
      </c>
      <c r="D371" s="112"/>
    </row>
    <row r="372" spans="1:4" s="111" customFormat="1" ht="15.75" customHeight="1">
      <c r="A372" s="45">
        <v>20408</v>
      </c>
      <c r="B372" s="46" t="s">
        <v>1709</v>
      </c>
      <c r="C372" s="66">
        <f>SUM(C373:C381)</f>
        <v>1590</v>
      </c>
      <c r="D372" s="66">
        <f>SUM(D373:D381)</f>
        <v>0</v>
      </c>
    </row>
    <row r="373" spans="1:4" s="82" customFormat="1" ht="15.75" customHeight="1">
      <c r="A373" s="48">
        <v>2040801</v>
      </c>
      <c r="B373" s="49" t="s">
        <v>1484</v>
      </c>
      <c r="C373" s="14">
        <v>1586</v>
      </c>
      <c r="D373" s="112"/>
    </row>
    <row r="374" spans="1:4" s="82" customFormat="1" ht="15.75" customHeight="1">
      <c r="A374" s="48">
        <v>2040802</v>
      </c>
      <c r="B374" s="49" t="s">
        <v>1485</v>
      </c>
      <c r="C374" s="14">
        <v>0</v>
      </c>
      <c r="D374" s="112"/>
    </row>
    <row r="375" spans="1:4" s="82" customFormat="1" ht="15.75" customHeight="1">
      <c r="A375" s="48">
        <v>2040803</v>
      </c>
      <c r="B375" s="49" t="s">
        <v>1486</v>
      </c>
      <c r="C375" s="14">
        <v>0</v>
      </c>
      <c r="D375" s="112"/>
    </row>
    <row r="376" spans="1:4" s="82" customFormat="1" ht="15.75" customHeight="1">
      <c r="A376" s="48">
        <v>2040804</v>
      </c>
      <c r="B376" s="49" t="s">
        <v>1710</v>
      </c>
      <c r="C376" s="14">
        <v>0</v>
      </c>
      <c r="D376" s="112"/>
    </row>
    <row r="377" spans="1:4" s="82" customFormat="1" ht="15.75" customHeight="1">
      <c r="A377" s="48">
        <v>2040805</v>
      </c>
      <c r="B377" s="49" t="s">
        <v>1711</v>
      </c>
      <c r="C377" s="14">
        <v>0</v>
      </c>
      <c r="D377" s="112"/>
    </row>
    <row r="378" spans="1:4" s="82" customFormat="1" ht="15.75" customHeight="1">
      <c r="A378" s="48">
        <v>2040806</v>
      </c>
      <c r="B378" s="49" t="s">
        <v>1712</v>
      </c>
      <c r="C378" s="14">
        <v>0</v>
      </c>
      <c r="D378" s="112"/>
    </row>
    <row r="379" spans="1:4" s="82" customFormat="1" ht="15.75" customHeight="1">
      <c r="A379" s="48">
        <v>2040807</v>
      </c>
      <c r="B379" s="49" t="s">
        <v>1526</v>
      </c>
      <c r="C379" s="14">
        <v>0</v>
      </c>
      <c r="D379" s="112"/>
    </row>
    <row r="380" spans="1:4" s="82" customFormat="1" ht="15.75" customHeight="1">
      <c r="A380" s="48">
        <v>2040850</v>
      </c>
      <c r="B380" s="49" t="s">
        <v>1493</v>
      </c>
      <c r="C380" s="14">
        <v>0</v>
      </c>
      <c r="D380" s="112"/>
    </row>
    <row r="381" spans="1:4" s="82" customFormat="1" ht="15.75" customHeight="1">
      <c r="A381" s="48">
        <v>2040899</v>
      </c>
      <c r="B381" s="49" t="s">
        <v>1713</v>
      </c>
      <c r="C381" s="14">
        <v>4</v>
      </c>
      <c r="D381" s="112"/>
    </row>
    <row r="382" spans="1:4" s="111" customFormat="1" ht="15.75" customHeight="1">
      <c r="A382" s="45">
        <v>20409</v>
      </c>
      <c r="B382" s="46" t="s">
        <v>1714</v>
      </c>
      <c r="C382" s="66">
        <f>SUM(C383:C389)</f>
        <v>14</v>
      </c>
      <c r="D382" s="66">
        <f>SUM(D383:D389)</f>
        <v>0</v>
      </c>
    </row>
    <row r="383" spans="1:4" s="82" customFormat="1" ht="15.75" customHeight="1">
      <c r="A383" s="48">
        <v>2040901</v>
      </c>
      <c r="B383" s="49" t="s">
        <v>1484</v>
      </c>
      <c r="C383" s="14">
        <v>0</v>
      </c>
      <c r="D383" s="112"/>
    </row>
    <row r="384" spans="1:4" s="82" customFormat="1" ht="15.75" customHeight="1">
      <c r="A384" s="48">
        <v>2040902</v>
      </c>
      <c r="B384" s="49" t="s">
        <v>1485</v>
      </c>
      <c r="C384" s="14">
        <v>0</v>
      </c>
      <c r="D384" s="112"/>
    </row>
    <row r="385" spans="1:4" s="82" customFormat="1" ht="15.75" customHeight="1">
      <c r="A385" s="48">
        <v>2040903</v>
      </c>
      <c r="B385" s="49" t="s">
        <v>1486</v>
      </c>
      <c r="C385" s="14">
        <v>0</v>
      </c>
      <c r="D385" s="112"/>
    </row>
    <row r="386" spans="1:4" s="82" customFormat="1" ht="15.75" customHeight="1">
      <c r="A386" s="48">
        <v>2040904</v>
      </c>
      <c r="B386" s="49" t="s">
        <v>1715</v>
      </c>
      <c r="C386" s="14">
        <v>0</v>
      </c>
      <c r="D386" s="112"/>
    </row>
    <row r="387" spans="1:4" s="82" customFormat="1" ht="15.75" customHeight="1">
      <c r="A387" s="48">
        <v>2040905</v>
      </c>
      <c r="B387" s="49" t="s">
        <v>1716</v>
      </c>
      <c r="C387" s="14">
        <v>0</v>
      </c>
      <c r="D387" s="112"/>
    </row>
    <row r="388" spans="1:4" s="82" customFormat="1" ht="15.75" customHeight="1">
      <c r="A388" s="48">
        <v>2040950</v>
      </c>
      <c r="B388" s="49" t="s">
        <v>1493</v>
      </c>
      <c r="C388" s="14">
        <v>0</v>
      </c>
      <c r="D388" s="112"/>
    </row>
    <row r="389" spans="1:4" s="82" customFormat="1" ht="15.75" customHeight="1">
      <c r="A389" s="48">
        <v>2040999</v>
      </c>
      <c r="B389" s="49" t="s">
        <v>1717</v>
      </c>
      <c r="C389" s="14">
        <v>14</v>
      </c>
      <c r="D389" s="112"/>
    </row>
    <row r="390" spans="1:4" s="111" customFormat="1" ht="15.75" customHeight="1">
      <c r="A390" s="45">
        <v>20410</v>
      </c>
      <c r="B390" s="46" t="s">
        <v>1718</v>
      </c>
      <c r="C390" s="66">
        <f>SUM(C391:C395)</f>
        <v>0</v>
      </c>
      <c r="D390" s="66">
        <f>SUM(D391:D395)</f>
        <v>0</v>
      </c>
    </row>
    <row r="391" spans="1:4" s="82" customFormat="1" ht="15.75" customHeight="1">
      <c r="A391" s="48">
        <v>2041001</v>
      </c>
      <c r="B391" s="49" t="s">
        <v>1484</v>
      </c>
      <c r="C391" s="14">
        <v>0</v>
      </c>
      <c r="D391" s="112"/>
    </row>
    <row r="392" spans="1:4" s="82" customFormat="1" ht="15.75" customHeight="1">
      <c r="A392" s="48">
        <v>2041002</v>
      </c>
      <c r="B392" s="49" t="s">
        <v>1485</v>
      </c>
      <c r="C392" s="14">
        <v>0</v>
      </c>
      <c r="D392" s="112"/>
    </row>
    <row r="393" spans="1:4" s="82" customFormat="1" ht="15.75" customHeight="1">
      <c r="A393" s="48">
        <v>2041006</v>
      </c>
      <c r="B393" s="49" t="s">
        <v>1526</v>
      </c>
      <c r="C393" s="14">
        <v>0</v>
      </c>
      <c r="D393" s="112"/>
    </row>
    <row r="394" spans="1:4" s="82" customFormat="1" ht="15.75" customHeight="1">
      <c r="A394" s="48">
        <v>2041007</v>
      </c>
      <c r="B394" s="49" t="s">
        <v>1719</v>
      </c>
      <c r="C394" s="14">
        <v>0</v>
      </c>
      <c r="D394" s="112"/>
    </row>
    <row r="395" spans="1:4" s="82" customFormat="1" ht="15.75" customHeight="1">
      <c r="A395" s="48">
        <v>2041099</v>
      </c>
      <c r="B395" s="49" t="s">
        <v>1720</v>
      </c>
      <c r="C395" s="14">
        <v>0</v>
      </c>
      <c r="D395" s="112"/>
    </row>
    <row r="396" spans="1:4" s="111" customFormat="1" ht="15.75" customHeight="1">
      <c r="A396" s="45">
        <v>20499</v>
      </c>
      <c r="B396" s="46" t="s">
        <v>1721</v>
      </c>
      <c r="C396" s="66">
        <f>C397</f>
        <v>50</v>
      </c>
      <c r="D396" s="66">
        <f>D397</f>
        <v>0</v>
      </c>
    </row>
    <row r="397" spans="1:4" s="82" customFormat="1" ht="15.75" customHeight="1">
      <c r="A397" s="48">
        <v>2049901</v>
      </c>
      <c r="B397" s="49" t="s">
        <v>1722</v>
      </c>
      <c r="C397" s="14">
        <v>50</v>
      </c>
      <c r="D397" s="112"/>
    </row>
    <row r="398" spans="1:4" s="111" customFormat="1" ht="15.75" customHeight="1">
      <c r="A398" s="45">
        <v>205</v>
      </c>
      <c r="B398" s="46" t="s">
        <v>1723</v>
      </c>
      <c r="C398" s="66">
        <f>C399+C404+C413+C420+C426+C430+C434+C438+C444+C451</f>
        <v>219250</v>
      </c>
      <c r="D398" s="66">
        <f>D399+D404+D413+D420+D426+D430+D434+D438+D444+D451</f>
        <v>13020</v>
      </c>
    </row>
    <row r="399" spans="1:4" s="111" customFormat="1" ht="15.75" customHeight="1">
      <c r="A399" s="45">
        <v>20501</v>
      </c>
      <c r="B399" s="46" t="s">
        <v>1724</v>
      </c>
      <c r="C399" s="66">
        <f>SUM(C400:C403)</f>
        <v>5656</v>
      </c>
      <c r="D399" s="66">
        <f>SUM(D400:D403)</f>
        <v>22</v>
      </c>
    </row>
    <row r="400" spans="1:4" s="82" customFormat="1" ht="15.75" customHeight="1">
      <c r="A400" s="48">
        <v>2050101</v>
      </c>
      <c r="B400" s="49" t="s">
        <v>1484</v>
      </c>
      <c r="C400" s="14">
        <v>2768</v>
      </c>
      <c r="D400" s="112"/>
    </row>
    <row r="401" spans="1:4" s="82" customFormat="1" ht="15.75" customHeight="1">
      <c r="A401" s="48">
        <v>2050102</v>
      </c>
      <c r="B401" s="49" t="s">
        <v>1485</v>
      </c>
      <c r="C401" s="14">
        <v>126</v>
      </c>
      <c r="D401" s="112"/>
    </row>
    <row r="402" spans="1:4" s="82" customFormat="1" ht="15.75" customHeight="1">
      <c r="A402" s="48">
        <v>2050103</v>
      </c>
      <c r="B402" s="49" t="s">
        <v>1486</v>
      </c>
      <c r="C402" s="14">
        <v>121</v>
      </c>
      <c r="D402" s="112"/>
    </row>
    <row r="403" spans="1:4" s="82" customFormat="1" ht="15.75" customHeight="1">
      <c r="A403" s="48">
        <v>2050199</v>
      </c>
      <c r="B403" s="49" t="s">
        <v>1725</v>
      </c>
      <c r="C403" s="14">
        <f>2619+22</f>
        <v>2641</v>
      </c>
      <c r="D403" s="112">
        <v>22</v>
      </c>
    </row>
    <row r="404" spans="1:4" s="111" customFormat="1" ht="15.75" customHeight="1">
      <c r="A404" s="45">
        <v>20502</v>
      </c>
      <c r="B404" s="46" t="s">
        <v>1726</v>
      </c>
      <c r="C404" s="66">
        <f>SUM(C405:C412)</f>
        <v>177054</v>
      </c>
      <c r="D404" s="66">
        <f>SUM(D405:D412)</f>
        <v>10848</v>
      </c>
    </row>
    <row r="405" spans="1:4" s="82" customFormat="1" ht="15.75" customHeight="1">
      <c r="A405" s="48">
        <v>2050201</v>
      </c>
      <c r="B405" s="49" t="s">
        <v>1727</v>
      </c>
      <c r="C405" s="14">
        <v>5715</v>
      </c>
      <c r="D405" s="112"/>
    </row>
    <row r="406" spans="1:4" s="82" customFormat="1" ht="15.75" customHeight="1">
      <c r="A406" s="48">
        <v>2050202</v>
      </c>
      <c r="B406" s="49" t="s">
        <v>1728</v>
      </c>
      <c r="C406" s="14">
        <f>51817+5288-2358-672</f>
        <v>54075</v>
      </c>
      <c r="D406" s="112">
        <v>5288</v>
      </c>
    </row>
    <row r="407" spans="1:4" s="82" customFormat="1" ht="15.75" customHeight="1">
      <c r="A407" s="48">
        <v>2050203</v>
      </c>
      <c r="B407" s="49" t="s">
        <v>1729</v>
      </c>
      <c r="C407" s="14">
        <v>53913</v>
      </c>
      <c r="D407" s="112"/>
    </row>
    <row r="408" spans="1:4" s="82" customFormat="1" ht="15.75" customHeight="1">
      <c r="A408" s="48">
        <v>2050204</v>
      </c>
      <c r="B408" s="49" t="s">
        <v>1730</v>
      </c>
      <c r="C408" s="14">
        <f>31939+510</f>
        <v>32449</v>
      </c>
      <c r="D408" s="112">
        <v>510</v>
      </c>
    </row>
    <row r="409" spans="1:4" s="82" customFormat="1" ht="15.75" customHeight="1">
      <c r="A409" s="48">
        <v>2050205</v>
      </c>
      <c r="B409" s="49" t="s">
        <v>1731</v>
      </c>
      <c r="C409" s="14">
        <f>23577+5050</f>
        <v>28627</v>
      </c>
      <c r="D409" s="112">
        <v>5050</v>
      </c>
    </row>
    <row r="410" spans="1:4" s="82" customFormat="1" ht="15.75" customHeight="1">
      <c r="A410" s="52">
        <v>2050206</v>
      </c>
      <c r="B410" s="49" t="s">
        <v>1732</v>
      </c>
      <c r="C410" s="14">
        <v>0</v>
      </c>
      <c r="D410" s="112"/>
    </row>
    <row r="411" spans="1:4" s="82" customFormat="1" ht="15.75" customHeight="1">
      <c r="A411" s="52">
        <v>2050207</v>
      </c>
      <c r="B411" s="49" t="s">
        <v>1733</v>
      </c>
      <c r="C411" s="14">
        <v>0</v>
      </c>
      <c r="D411" s="112"/>
    </row>
    <row r="412" spans="1:4" s="82" customFormat="1" ht="15.75" customHeight="1">
      <c r="A412" s="52">
        <v>2050299</v>
      </c>
      <c r="B412" s="49" t="s">
        <v>1734</v>
      </c>
      <c r="C412" s="14">
        <v>2275</v>
      </c>
      <c r="D412" s="112"/>
    </row>
    <row r="413" spans="1:4" s="111" customFormat="1" ht="15.75" customHeight="1">
      <c r="A413" s="27">
        <v>20503</v>
      </c>
      <c r="B413" s="46" t="s">
        <v>1735</v>
      </c>
      <c r="C413" s="66">
        <f>SUM(C414:C419)</f>
        <v>12082</v>
      </c>
      <c r="D413" s="66">
        <f>SUM(D414:D419)</f>
        <v>2120</v>
      </c>
    </row>
    <row r="414" spans="1:4" s="82" customFormat="1" ht="15.75" customHeight="1">
      <c r="A414" s="52">
        <v>2050301</v>
      </c>
      <c r="B414" s="49" t="s">
        <v>1736</v>
      </c>
      <c r="C414" s="14">
        <v>0</v>
      </c>
      <c r="D414" s="112"/>
    </row>
    <row r="415" spans="1:4" s="82" customFormat="1" ht="15.75" customHeight="1">
      <c r="A415" s="52">
        <v>2050302</v>
      </c>
      <c r="B415" s="49" t="s">
        <v>1737</v>
      </c>
      <c r="C415" s="14">
        <f>9960+2120</f>
        <v>12080</v>
      </c>
      <c r="D415" s="112">
        <v>2120</v>
      </c>
    </row>
    <row r="416" spans="1:4" s="82" customFormat="1" ht="15.75" customHeight="1">
      <c r="A416" s="52">
        <v>2050303</v>
      </c>
      <c r="B416" s="49" t="s">
        <v>1738</v>
      </c>
      <c r="C416" s="14">
        <v>0</v>
      </c>
      <c r="D416" s="112"/>
    </row>
    <row r="417" spans="1:4" s="82" customFormat="1" ht="15.75" customHeight="1">
      <c r="A417" s="48">
        <v>2050304</v>
      </c>
      <c r="B417" s="49" t="s">
        <v>1739</v>
      </c>
      <c r="C417" s="14">
        <v>0</v>
      </c>
      <c r="D417" s="112"/>
    </row>
    <row r="418" spans="1:4" s="82" customFormat="1" ht="15.75" customHeight="1">
      <c r="A418" s="48">
        <v>2050305</v>
      </c>
      <c r="B418" s="49" t="s">
        <v>1740</v>
      </c>
      <c r="C418" s="14">
        <v>0</v>
      </c>
      <c r="D418" s="112"/>
    </row>
    <row r="419" spans="1:4" s="82" customFormat="1" ht="15.75" customHeight="1">
      <c r="A419" s="48">
        <v>2050399</v>
      </c>
      <c r="B419" s="49" t="s">
        <v>1741</v>
      </c>
      <c r="C419" s="14">
        <v>2</v>
      </c>
      <c r="D419" s="112"/>
    </row>
    <row r="420" spans="1:4" s="111" customFormat="1" ht="15.75" customHeight="1">
      <c r="A420" s="45">
        <v>20504</v>
      </c>
      <c r="B420" s="46" t="s">
        <v>1742</v>
      </c>
      <c r="C420" s="66">
        <f>SUM(C421:C425)</f>
        <v>0</v>
      </c>
      <c r="D420" s="66">
        <f>SUM(D421:D425)</f>
        <v>0</v>
      </c>
    </row>
    <row r="421" spans="1:4" s="82" customFormat="1" ht="15.75" customHeight="1">
      <c r="A421" s="48">
        <v>2050401</v>
      </c>
      <c r="B421" s="49" t="s">
        <v>1743</v>
      </c>
      <c r="C421" s="14">
        <v>0</v>
      </c>
      <c r="D421" s="112"/>
    </row>
    <row r="422" spans="1:4" s="82" customFormat="1" ht="15.75" customHeight="1">
      <c r="A422" s="48">
        <v>2050402</v>
      </c>
      <c r="B422" s="49" t="s">
        <v>1744</v>
      </c>
      <c r="C422" s="14">
        <v>0</v>
      </c>
      <c r="D422" s="112"/>
    </row>
    <row r="423" spans="1:4" s="82" customFormat="1" ht="15.75" customHeight="1">
      <c r="A423" s="48">
        <v>2050403</v>
      </c>
      <c r="B423" s="49" t="s">
        <v>1745</v>
      </c>
      <c r="C423" s="14">
        <v>0</v>
      </c>
      <c r="D423" s="112"/>
    </row>
    <row r="424" spans="1:4" s="82" customFormat="1" ht="15.75" customHeight="1">
      <c r="A424" s="48">
        <v>2050404</v>
      </c>
      <c r="B424" s="49" t="s">
        <v>1746</v>
      </c>
      <c r="C424" s="14">
        <v>0</v>
      </c>
      <c r="D424" s="112"/>
    </row>
    <row r="425" spans="1:4" s="82" customFormat="1" ht="15.75" customHeight="1">
      <c r="A425" s="48">
        <v>2050499</v>
      </c>
      <c r="B425" s="49" t="s">
        <v>1747</v>
      </c>
      <c r="C425" s="14">
        <v>0</v>
      </c>
      <c r="D425" s="112"/>
    </row>
    <row r="426" spans="1:4" s="111" customFormat="1" ht="15.75" customHeight="1">
      <c r="A426" s="45">
        <v>20505</v>
      </c>
      <c r="B426" s="46" t="s">
        <v>1748</v>
      </c>
      <c r="C426" s="66">
        <f>SUM(C427:C429)</f>
        <v>878</v>
      </c>
      <c r="D426" s="66">
        <f>SUM(D427:D429)</f>
        <v>0</v>
      </c>
    </row>
    <row r="427" spans="1:4" s="82" customFormat="1" ht="15.75" customHeight="1">
      <c r="A427" s="48">
        <v>2050501</v>
      </c>
      <c r="B427" s="49" t="s">
        <v>1749</v>
      </c>
      <c r="C427" s="14">
        <v>878</v>
      </c>
      <c r="D427" s="112"/>
    </row>
    <row r="428" spans="1:4" s="82" customFormat="1" ht="15.75" customHeight="1">
      <c r="A428" s="48">
        <v>2050502</v>
      </c>
      <c r="B428" s="49" t="s">
        <v>1750</v>
      </c>
      <c r="C428" s="14">
        <v>0</v>
      </c>
      <c r="D428" s="112"/>
    </row>
    <row r="429" spans="1:4" s="82" customFormat="1" ht="15.75" customHeight="1">
      <c r="A429" s="48">
        <v>2050599</v>
      </c>
      <c r="B429" s="49" t="s">
        <v>1751</v>
      </c>
      <c r="C429" s="14">
        <v>0</v>
      </c>
      <c r="D429" s="112"/>
    </row>
    <row r="430" spans="1:4" s="111" customFormat="1" ht="15.75" customHeight="1">
      <c r="A430" s="45">
        <v>20506</v>
      </c>
      <c r="B430" s="46" t="s">
        <v>1752</v>
      </c>
      <c r="C430" s="66">
        <f>SUM(C431:C433)</f>
        <v>0</v>
      </c>
      <c r="D430" s="66">
        <f>SUM(D431:D433)</f>
        <v>0</v>
      </c>
    </row>
    <row r="431" spans="1:4" s="82" customFormat="1" ht="15.75" customHeight="1">
      <c r="A431" s="48">
        <v>2050601</v>
      </c>
      <c r="B431" s="49" t="s">
        <v>1753</v>
      </c>
      <c r="C431" s="14">
        <v>0</v>
      </c>
      <c r="D431" s="112"/>
    </row>
    <row r="432" spans="1:4" s="82" customFormat="1" ht="15.75" customHeight="1">
      <c r="A432" s="48">
        <v>2050602</v>
      </c>
      <c r="B432" s="49" t="s">
        <v>1754</v>
      </c>
      <c r="C432" s="14">
        <v>0</v>
      </c>
      <c r="D432" s="112"/>
    </row>
    <row r="433" spans="1:4" s="82" customFormat="1" ht="15.75" customHeight="1">
      <c r="A433" s="48">
        <v>2050699</v>
      </c>
      <c r="B433" s="49" t="s">
        <v>1755</v>
      </c>
      <c r="C433" s="14">
        <v>0</v>
      </c>
      <c r="D433" s="112"/>
    </row>
    <row r="434" spans="1:4" s="111" customFormat="1" ht="15.75" customHeight="1">
      <c r="A434" s="45">
        <v>20507</v>
      </c>
      <c r="B434" s="46" t="s">
        <v>1756</v>
      </c>
      <c r="C434" s="66">
        <f>SUM(C435:C437)</f>
        <v>564</v>
      </c>
      <c r="D434" s="66">
        <f>SUM(D435:D437)</f>
        <v>0</v>
      </c>
    </row>
    <row r="435" spans="1:4" s="82" customFormat="1" ht="15.75" customHeight="1">
      <c r="A435" s="48">
        <v>2050701</v>
      </c>
      <c r="B435" s="49" t="s">
        <v>1757</v>
      </c>
      <c r="C435" s="14">
        <v>564</v>
      </c>
      <c r="D435" s="112"/>
    </row>
    <row r="436" spans="1:4" s="82" customFormat="1" ht="15.75" customHeight="1">
      <c r="A436" s="48">
        <v>2050702</v>
      </c>
      <c r="B436" s="49" t="s">
        <v>1758</v>
      </c>
      <c r="C436" s="14">
        <v>0</v>
      </c>
      <c r="D436" s="112"/>
    </row>
    <row r="437" spans="1:4" s="82" customFormat="1" ht="15.75" customHeight="1">
      <c r="A437" s="48">
        <v>2050799</v>
      </c>
      <c r="B437" s="49" t="s">
        <v>1759</v>
      </c>
      <c r="C437" s="14">
        <v>0</v>
      </c>
      <c r="D437" s="112"/>
    </row>
    <row r="438" spans="1:4" s="111" customFormat="1" ht="15.75" customHeight="1">
      <c r="A438" s="45">
        <v>20508</v>
      </c>
      <c r="B438" s="46" t="s">
        <v>1760</v>
      </c>
      <c r="C438" s="66">
        <f>SUM(C439:C443)</f>
        <v>1964</v>
      </c>
      <c r="D438" s="66">
        <f>SUM(D439:D443)</f>
        <v>30</v>
      </c>
    </row>
    <row r="439" spans="1:4" s="82" customFormat="1" ht="15.75" customHeight="1">
      <c r="A439" s="48">
        <v>2050801</v>
      </c>
      <c r="B439" s="49" t="s">
        <v>1761</v>
      </c>
      <c r="C439" s="14">
        <v>279</v>
      </c>
      <c r="D439" s="112"/>
    </row>
    <row r="440" spans="1:4" s="82" customFormat="1" ht="15.75" customHeight="1">
      <c r="A440" s="48">
        <v>2050802</v>
      </c>
      <c r="B440" s="49" t="s">
        <v>1762</v>
      </c>
      <c r="C440" s="14">
        <f>1635+30</f>
        <v>1665</v>
      </c>
      <c r="D440" s="112">
        <v>30</v>
      </c>
    </row>
    <row r="441" spans="1:4" s="82" customFormat="1" ht="15.75" customHeight="1">
      <c r="A441" s="48">
        <v>2050803</v>
      </c>
      <c r="B441" s="49" t="s">
        <v>1763</v>
      </c>
      <c r="C441" s="14">
        <v>20</v>
      </c>
      <c r="D441" s="112"/>
    </row>
    <row r="442" spans="1:4" s="82" customFormat="1" ht="15.75" customHeight="1">
      <c r="A442" s="48">
        <v>2050804</v>
      </c>
      <c r="B442" s="49" t="s">
        <v>1764</v>
      </c>
      <c r="C442" s="14">
        <v>0</v>
      </c>
      <c r="D442" s="112"/>
    </row>
    <row r="443" spans="1:4" s="82" customFormat="1" ht="15.75" customHeight="1">
      <c r="A443" s="48">
        <v>2050899</v>
      </c>
      <c r="B443" s="49" t="s">
        <v>1765</v>
      </c>
      <c r="C443" s="14">
        <v>0</v>
      </c>
      <c r="D443" s="112"/>
    </row>
    <row r="444" spans="1:4" s="111" customFormat="1" ht="15.75" customHeight="1">
      <c r="A444" s="45">
        <v>20509</v>
      </c>
      <c r="B444" s="46" t="s">
        <v>1766</v>
      </c>
      <c r="C444" s="66">
        <f>SUM(C445:C450)</f>
        <v>15886</v>
      </c>
      <c r="D444" s="66">
        <f>SUM(D445:D450)</f>
        <v>0</v>
      </c>
    </row>
    <row r="445" spans="1:4" s="82" customFormat="1" ht="15.75" customHeight="1">
      <c r="A445" s="48">
        <v>2050901</v>
      </c>
      <c r="B445" s="49" t="s">
        <v>1767</v>
      </c>
      <c r="C445" s="14">
        <v>0</v>
      </c>
      <c r="D445" s="112"/>
    </row>
    <row r="446" spans="1:4" s="82" customFormat="1" ht="15.75" customHeight="1">
      <c r="A446" s="48">
        <v>2050902</v>
      </c>
      <c r="B446" s="49" t="s">
        <v>1768</v>
      </c>
      <c r="C446" s="14">
        <v>0</v>
      </c>
      <c r="D446" s="112"/>
    </row>
    <row r="447" spans="1:4" s="82" customFormat="1" ht="15.75" customHeight="1">
      <c r="A447" s="52">
        <v>2050903</v>
      </c>
      <c r="B447" s="49" t="s">
        <v>1769</v>
      </c>
      <c r="C447" s="14">
        <v>3200</v>
      </c>
      <c r="D447" s="112"/>
    </row>
    <row r="448" spans="1:4" s="82" customFormat="1" ht="15.75" customHeight="1">
      <c r="A448" s="52">
        <v>2050904</v>
      </c>
      <c r="B448" s="49" t="s">
        <v>1770</v>
      </c>
      <c r="C448" s="14">
        <v>0</v>
      </c>
      <c r="D448" s="112"/>
    </row>
    <row r="449" spans="1:4" s="82" customFormat="1" ht="15.75" customHeight="1">
      <c r="A449" s="52">
        <v>2050905</v>
      </c>
      <c r="B449" s="49" t="s">
        <v>1771</v>
      </c>
      <c r="C449" s="14">
        <v>0</v>
      </c>
      <c r="D449" s="112"/>
    </row>
    <row r="450" spans="1:4" s="82" customFormat="1" ht="15.75" customHeight="1">
      <c r="A450" s="52">
        <v>2050999</v>
      </c>
      <c r="B450" s="49" t="s">
        <v>1772</v>
      </c>
      <c r="C450" s="14">
        <v>12686</v>
      </c>
      <c r="D450" s="112"/>
    </row>
    <row r="451" spans="1:4" s="111" customFormat="1" ht="15.75" customHeight="1">
      <c r="A451" s="27">
        <v>20599</v>
      </c>
      <c r="B451" s="46" t="s">
        <v>1773</v>
      </c>
      <c r="C451" s="66">
        <f>C452</f>
        <v>5166</v>
      </c>
      <c r="D451" s="66">
        <f>D452</f>
        <v>0</v>
      </c>
    </row>
    <row r="452" spans="1:4" s="82" customFormat="1" ht="15.75" customHeight="1">
      <c r="A452" s="52">
        <v>2059999</v>
      </c>
      <c r="B452" s="49" t="s">
        <v>1774</v>
      </c>
      <c r="C452" s="14">
        <v>5166</v>
      </c>
      <c r="D452" s="112"/>
    </row>
    <row r="453" spans="1:4" s="111" customFormat="1" ht="15.75" customHeight="1">
      <c r="A453" s="27">
        <v>206</v>
      </c>
      <c r="B453" s="46" t="s">
        <v>1775</v>
      </c>
      <c r="C453" s="66">
        <f>C454+C459+C468+C474+C480+C485+C490+C497+C501+C504</f>
        <v>6848</v>
      </c>
      <c r="D453" s="66">
        <f>D454+D459+D468+D474+D480+D485+D490+D497+D501+D504</f>
        <v>0</v>
      </c>
    </row>
    <row r="454" spans="1:4" s="111" customFormat="1" ht="15.75" customHeight="1">
      <c r="A454" s="27">
        <v>20601</v>
      </c>
      <c r="B454" s="46" t="s">
        <v>1776</v>
      </c>
      <c r="C454" s="66">
        <f>SUM(C455:C458)</f>
        <v>3054</v>
      </c>
      <c r="D454" s="66">
        <f>SUM(D455:D458)</f>
        <v>0</v>
      </c>
    </row>
    <row r="455" spans="1:4" s="82" customFormat="1" ht="15.75" customHeight="1">
      <c r="A455" s="52">
        <v>2060101</v>
      </c>
      <c r="B455" s="49" t="s">
        <v>1484</v>
      </c>
      <c r="C455" s="14">
        <v>2338</v>
      </c>
      <c r="D455" s="112"/>
    </row>
    <row r="456" spans="1:4" s="82" customFormat="1" ht="15.75" customHeight="1">
      <c r="A456" s="52">
        <v>2060102</v>
      </c>
      <c r="B456" s="49" t="s">
        <v>1485</v>
      </c>
      <c r="C456" s="14">
        <v>50</v>
      </c>
      <c r="D456" s="112"/>
    </row>
    <row r="457" spans="1:4" s="82" customFormat="1" ht="15.75" customHeight="1">
      <c r="A457" s="52">
        <v>2060103</v>
      </c>
      <c r="B457" s="49" t="s">
        <v>1486</v>
      </c>
      <c r="C457" s="14">
        <v>38</v>
      </c>
      <c r="D457" s="112"/>
    </row>
    <row r="458" spans="1:4" s="82" customFormat="1" ht="15.75" customHeight="1">
      <c r="A458" s="52">
        <v>2060199</v>
      </c>
      <c r="B458" s="49" t="s">
        <v>1777</v>
      </c>
      <c r="C458" s="14">
        <v>628</v>
      </c>
      <c r="D458" s="112"/>
    </row>
    <row r="459" spans="1:4" s="111" customFormat="1" ht="15.75" customHeight="1">
      <c r="A459" s="27">
        <v>20602</v>
      </c>
      <c r="B459" s="46" t="s">
        <v>1778</v>
      </c>
      <c r="C459" s="66">
        <f>SUM(C460:C467)</f>
        <v>1998</v>
      </c>
      <c r="D459" s="66">
        <f>SUM(D460:D467)</f>
        <v>0</v>
      </c>
    </row>
    <row r="460" spans="1:4" s="82" customFormat="1" ht="15.75" customHeight="1">
      <c r="A460" s="52">
        <v>2060201</v>
      </c>
      <c r="B460" s="49" t="s">
        <v>1779</v>
      </c>
      <c r="C460" s="14">
        <v>1905</v>
      </c>
      <c r="D460" s="112"/>
    </row>
    <row r="461" spans="1:4" s="82" customFormat="1" ht="15.75" customHeight="1">
      <c r="A461" s="52">
        <v>2060202</v>
      </c>
      <c r="B461" s="49" t="s">
        <v>1780</v>
      </c>
      <c r="C461" s="14">
        <v>0</v>
      </c>
      <c r="D461" s="112"/>
    </row>
    <row r="462" spans="1:4" s="82" customFormat="1" ht="15.75" customHeight="1">
      <c r="A462" s="52">
        <v>2060203</v>
      </c>
      <c r="B462" s="49" t="s">
        <v>1781</v>
      </c>
      <c r="C462" s="14">
        <v>0</v>
      </c>
      <c r="D462" s="112"/>
    </row>
    <row r="463" spans="1:4" s="82" customFormat="1" ht="15.75" customHeight="1">
      <c r="A463" s="52">
        <v>2060204</v>
      </c>
      <c r="B463" s="49" t="s">
        <v>1782</v>
      </c>
      <c r="C463" s="14">
        <v>0</v>
      </c>
      <c r="D463" s="112"/>
    </row>
    <row r="464" spans="1:4" s="82" customFormat="1" ht="15.75" customHeight="1">
      <c r="A464" s="52">
        <v>2060205</v>
      </c>
      <c r="B464" s="49" t="s">
        <v>1783</v>
      </c>
      <c r="C464" s="14">
        <v>0</v>
      </c>
      <c r="D464" s="112"/>
    </row>
    <row r="465" spans="1:4" s="82" customFormat="1" ht="15.75" customHeight="1">
      <c r="A465" s="52">
        <v>2060206</v>
      </c>
      <c r="B465" s="49" t="s">
        <v>1784</v>
      </c>
      <c r="C465" s="14">
        <v>0</v>
      </c>
      <c r="D465" s="112"/>
    </row>
    <row r="466" spans="1:4" s="82" customFormat="1" ht="15.75" customHeight="1">
      <c r="A466" s="52">
        <v>2060207</v>
      </c>
      <c r="B466" s="49" t="s">
        <v>1785</v>
      </c>
      <c r="C466" s="14">
        <v>0</v>
      </c>
      <c r="D466" s="112"/>
    </row>
    <row r="467" spans="1:4" s="82" customFormat="1" ht="15.75" customHeight="1">
      <c r="A467" s="52">
        <v>2060299</v>
      </c>
      <c r="B467" s="49" t="s">
        <v>1786</v>
      </c>
      <c r="C467" s="14">
        <v>93</v>
      </c>
      <c r="D467" s="112"/>
    </row>
    <row r="468" spans="1:4" s="111" customFormat="1" ht="15.75" customHeight="1">
      <c r="A468" s="27">
        <v>20603</v>
      </c>
      <c r="B468" s="46" t="s">
        <v>1787</v>
      </c>
      <c r="C468" s="66">
        <f>SUM(C469:C473)</f>
        <v>0</v>
      </c>
      <c r="D468" s="66">
        <f>SUM(D469:D473)</f>
        <v>0</v>
      </c>
    </row>
    <row r="469" spans="1:4" s="82" customFormat="1" ht="15.75" customHeight="1">
      <c r="A469" s="52">
        <v>2060301</v>
      </c>
      <c r="B469" s="49" t="s">
        <v>1779</v>
      </c>
      <c r="C469" s="14">
        <v>0</v>
      </c>
      <c r="D469" s="112"/>
    </row>
    <row r="470" spans="1:4" s="82" customFormat="1" ht="15.75" customHeight="1">
      <c r="A470" s="52">
        <v>2060302</v>
      </c>
      <c r="B470" s="49" t="s">
        <v>1788</v>
      </c>
      <c r="C470" s="14">
        <v>0</v>
      </c>
      <c r="D470" s="112"/>
    </row>
    <row r="471" spans="1:4" s="82" customFormat="1" ht="15.75" customHeight="1">
      <c r="A471" s="52">
        <v>2060303</v>
      </c>
      <c r="B471" s="49" t="s">
        <v>1789</v>
      </c>
      <c r="C471" s="14">
        <v>0</v>
      </c>
      <c r="D471" s="112"/>
    </row>
    <row r="472" spans="1:4" s="82" customFormat="1" ht="15.75" customHeight="1">
      <c r="A472" s="52">
        <v>2060304</v>
      </c>
      <c r="B472" s="49" t="s">
        <v>1790</v>
      </c>
      <c r="C472" s="14">
        <v>0</v>
      </c>
      <c r="D472" s="112"/>
    </row>
    <row r="473" spans="1:4" s="82" customFormat="1" ht="15.75" customHeight="1">
      <c r="A473" s="52">
        <v>2060399</v>
      </c>
      <c r="B473" s="49" t="s">
        <v>1791</v>
      </c>
      <c r="C473" s="14">
        <v>0</v>
      </c>
      <c r="D473" s="112"/>
    </row>
    <row r="474" spans="1:4" s="111" customFormat="1" ht="15.75" customHeight="1">
      <c r="A474" s="27">
        <v>20604</v>
      </c>
      <c r="B474" s="46" t="s">
        <v>1792</v>
      </c>
      <c r="C474" s="66">
        <f>SUM(C475:C479)</f>
        <v>449</v>
      </c>
      <c r="D474" s="66">
        <f>SUM(D475:D479)</f>
        <v>0</v>
      </c>
    </row>
    <row r="475" spans="1:4" s="82" customFormat="1" ht="15.75" customHeight="1">
      <c r="A475" s="52">
        <v>2060401</v>
      </c>
      <c r="B475" s="49" t="s">
        <v>1779</v>
      </c>
      <c r="C475" s="14">
        <v>0</v>
      </c>
      <c r="D475" s="112"/>
    </row>
    <row r="476" spans="1:4" s="82" customFormat="1" ht="15.75" customHeight="1">
      <c r="A476" s="52">
        <v>2060402</v>
      </c>
      <c r="B476" s="49" t="s">
        <v>1793</v>
      </c>
      <c r="C476" s="14">
        <v>449</v>
      </c>
      <c r="D476" s="112"/>
    </row>
    <row r="477" spans="1:4" s="82" customFormat="1" ht="15.75" customHeight="1">
      <c r="A477" s="52">
        <v>2060403</v>
      </c>
      <c r="B477" s="49" t="s">
        <v>1794</v>
      </c>
      <c r="C477" s="14">
        <v>0</v>
      </c>
      <c r="D477" s="112"/>
    </row>
    <row r="478" spans="1:4" s="82" customFormat="1" ht="15.75" customHeight="1">
      <c r="A478" s="52">
        <v>2060404</v>
      </c>
      <c r="B478" s="49" t="s">
        <v>1795</v>
      </c>
      <c r="C478" s="14">
        <v>0</v>
      </c>
      <c r="D478" s="112"/>
    </row>
    <row r="479" spans="1:4" s="82" customFormat="1" ht="15.75" customHeight="1">
      <c r="A479" s="52">
        <v>2060499</v>
      </c>
      <c r="B479" s="49" t="s">
        <v>1796</v>
      </c>
      <c r="C479" s="14">
        <v>0</v>
      </c>
      <c r="D479" s="112"/>
    </row>
    <row r="480" spans="1:4" s="111" customFormat="1" ht="15.75" customHeight="1">
      <c r="A480" s="27">
        <v>20605</v>
      </c>
      <c r="B480" s="46" t="s">
        <v>1797</v>
      </c>
      <c r="C480" s="66">
        <f>SUM(C481:C484)</f>
        <v>607</v>
      </c>
      <c r="D480" s="66">
        <f>SUM(D481:D484)</f>
        <v>0</v>
      </c>
    </row>
    <row r="481" spans="1:4" s="82" customFormat="1" ht="15.75" customHeight="1">
      <c r="A481" s="52">
        <v>2060501</v>
      </c>
      <c r="B481" s="49" t="s">
        <v>1779</v>
      </c>
      <c r="C481" s="14">
        <v>577</v>
      </c>
      <c r="D481" s="112"/>
    </row>
    <row r="482" spans="1:4" s="82" customFormat="1" ht="15.75" customHeight="1">
      <c r="A482" s="52">
        <v>2060502</v>
      </c>
      <c r="B482" s="49" t="s">
        <v>1798</v>
      </c>
      <c r="C482" s="14">
        <v>0</v>
      </c>
      <c r="D482" s="112"/>
    </row>
    <row r="483" spans="1:4" s="82" customFormat="1" ht="15.75" customHeight="1">
      <c r="A483" s="52">
        <v>2060503</v>
      </c>
      <c r="B483" s="49" t="s">
        <v>1799</v>
      </c>
      <c r="C483" s="14">
        <v>0</v>
      </c>
      <c r="D483" s="112"/>
    </row>
    <row r="484" spans="1:4" s="82" customFormat="1" ht="15.75" customHeight="1">
      <c r="A484" s="52">
        <v>2060599</v>
      </c>
      <c r="B484" s="49" t="s">
        <v>1800</v>
      </c>
      <c r="C484" s="14">
        <v>30</v>
      </c>
      <c r="D484" s="112"/>
    </row>
    <row r="485" spans="1:4" s="111" customFormat="1" ht="15.75" customHeight="1">
      <c r="A485" s="27">
        <v>20606</v>
      </c>
      <c r="B485" s="46" t="s">
        <v>1801</v>
      </c>
      <c r="C485" s="66">
        <f>SUM(C486:C489)</f>
        <v>32</v>
      </c>
      <c r="D485" s="66">
        <f>SUM(D486:D489)</f>
        <v>0</v>
      </c>
    </row>
    <row r="486" spans="1:4" s="82" customFormat="1" ht="15.75" customHeight="1">
      <c r="A486" s="52">
        <v>2060601</v>
      </c>
      <c r="B486" s="49" t="s">
        <v>1802</v>
      </c>
      <c r="C486" s="14">
        <v>0</v>
      </c>
      <c r="D486" s="112"/>
    </row>
    <row r="487" spans="1:4" s="82" customFormat="1" ht="15.75" customHeight="1">
      <c r="A487" s="52">
        <v>2060602</v>
      </c>
      <c r="B487" s="49" t="s">
        <v>1803</v>
      </c>
      <c r="C487" s="14">
        <v>0</v>
      </c>
      <c r="D487" s="112"/>
    </row>
    <row r="488" spans="1:4" s="82" customFormat="1" ht="15.75" customHeight="1">
      <c r="A488" s="52">
        <v>2060603</v>
      </c>
      <c r="B488" s="49" t="s">
        <v>1804</v>
      </c>
      <c r="C488" s="14">
        <v>0</v>
      </c>
      <c r="D488" s="112"/>
    </row>
    <row r="489" spans="1:4" s="82" customFormat="1" ht="15.75" customHeight="1">
      <c r="A489" s="52">
        <v>2060699</v>
      </c>
      <c r="B489" s="49" t="s">
        <v>1805</v>
      </c>
      <c r="C489" s="14">
        <v>32</v>
      </c>
      <c r="D489" s="112"/>
    </row>
    <row r="490" spans="1:4" s="111" customFormat="1" ht="15.75" customHeight="1">
      <c r="A490" s="27">
        <v>20607</v>
      </c>
      <c r="B490" s="46" t="s">
        <v>1806</v>
      </c>
      <c r="C490" s="66">
        <f>SUM(C491:C496)</f>
        <v>425</v>
      </c>
      <c r="D490" s="66">
        <f>SUM(D491:D496)</f>
        <v>0</v>
      </c>
    </row>
    <row r="491" spans="1:4" s="82" customFormat="1" ht="15.75" customHeight="1">
      <c r="A491" s="52">
        <v>2060701</v>
      </c>
      <c r="B491" s="49" t="s">
        <v>1779</v>
      </c>
      <c r="C491" s="14">
        <v>166</v>
      </c>
      <c r="D491" s="112"/>
    </row>
    <row r="492" spans="1:4" s="82" customFormat="1" ht="15.75" customHeight="1">
      <c r="A492" s="52">
        <v>2060702</v>
      </c>
      <c r="B492" s="49" t="s">
        <v>1807</v>
      </c>
      <c r="C492" s="14">
        <v>188</v>
      </c>
      <c r="D492" s="112"/>
    </row>
    <row r="493" spans="1:4" s="82" customFormat="1" ht="15.75" customHeight="1">
      <c r="A493" s="52">
        <v>2060703</v>
      </c>
      <c r="B493" s="49" t="s">
        <v>1808</v>
      </c>
      <c r="C493" s="14">
        <v>16</v>
      </c>
      <c r="D493" s="112"/>
    </row>
    <row r="494" spans="1:4" s="82" customFormat="1" ht="15.75" customHeight="1">
      <c r="A494" s="52">
        <v>2060704</v>
      </c>
      <c r="B494" s="49" t="s">
        <v>1809</v>
      </c>
      <c r="C494" s="14">
        <v>0</v>
      </c>
      <c r="D494" s="112"/>
    </row>
    <row r="495" spans="1:4" s="82" customFormat="1" ht="15.75" customHeight="1">
      <c r="A495" s="52">
        <v>2060705</v>
      </c>
      <c r="B495" s="49" t="s">
        <v>1810</v>
      </c>
      <c r="C495" s="14">
        <v>0</v>
      </c>
      <c r="D495" s="112"/>
    </row>
    <row r="496" spans="1:4" s="82" customFormat="1" ht="15.75" customHeight="1">
      <c r="A496" s="52">
        <v>2060799</v>
      </c>
      <c r="B496" s="49" t="s">
        <v>1811</v>
      </c>
      <c r="C496" s="14">
        <v>55</v>
      </c>
      <c r="D496" s="112"/>
    </row>
    <row r="497" spans="1:4" s="111" customFormat="1" ht="15.75" customHeight="1">
      <c r="A497" s="27">
        <v>20608</v>
      </c>
      <c r="B497" s="46" t="s">
        <v>1812</v>
      </c>
      <c r="C497" s="66">
        <f>SUM(C498:C500)</f>
        <v>0</v>
      </c>
      <c r="D497" s="66">
        <f>SUM(D498:D500)</f>
        <v>0</v>
      </c>
    </row>
    <row r="498" spans="1:4" s="82" customFormat="1" ht="15.75" customHeight="1">
      <c r="A498" s="52">
        <v>2060801</v>
      </c>
      <c r="B498" s="49" t="s">
        <v>1813</v>
      </c>
      <c r="C498" s="14">
        <v>0</v>
      </c>
      <c r="D498" s="112"/>
    </row>
    <row r="499" spans="1:4" s="82" customFormat="1" ht="15.75" customHeight="1">
      <c r="A499" s="52">
        <v>2060802</v>
      </c>
      <c r="B499" s="49" t="s">
        <v>1814</v>
      </c>
      <c r="C499" s="14">
        <v>0</v>
      </c>
      <c r="D499" s="112"/>
    </row>
    <row r="500" spans="1:4" s="82" customFormat="1" ht="15.75" customHeight="1">
      <c r="A500" s="52">
        <v>2060899</v>
      </c>
      <c r="B500" s="49" t="s">
        <v>1815</v>
      </c>
      <c r="C500" s="14">
        <v>0</v>
      </c>
      <c r="D500" s="112"/>
    </row>
    <row r="501" spans="1:4" s="111" customFormat="1" ht="15.75" customHeight="1">
      <c r="A501" s="27">
        <v>20609</v>
      </c>
      <c r="B501" s="46" t="s">
        <v>1816</v>
      </c>
      <c r="C501" s="66">
        <f>SUM(C502:C503)</f>
        <v>0</v>
      </c>
      <c r="D501" s="66">
        <f>SUM(D502:D503)</f>
        <v>0</v>
      </c>
    </row>
    <row r="502" spans="1:4" s="82" customFormat="1" ht="15.75" customHeight="1">
      <c r="A502" s="52">
        <v>2060901</v>
      </c>
      <c r="B502" s="49" t="s">
        <v>1817</v>
      </c>
      <c r="C502" s="14">
        <v>0</v>
      </c>
      <c r="D502" s="112"/>
    </row>
    <row r="503" spans="1:4" s="82" customFormat="1" ht="15.75" customHeight="1">
      <c r="A503" s="52">
        <v>2060902</v>
      </c>
      <c r="B503" s="49" t="s">
        <v>1818</v>
      </c>
      <c r="C503" s="14">
        <v>0</v>
      </c>
      <c r="D503" s="112"/>
    </row>
    <row r="504" spans="1:4" s="111" customFormat="1" ht="15.75" customHeight="1">
      <c r="A504" s="27">
        <v>20699</v>
      </c>
      <c r="B504" s="46" t="s">
        <v>1819</v>
      </c>
      <c r="C504" s="66">
        <f>SUM(C505:C508)</f>
        <v>283</v>
      </c>
      <c r="D504" s="66">
        <f>SUM(D505:D508)</f>
        <v>0</v>
      </c>
    </row>
    <row r="505" spans="1:4" s="82" customFormat="1" ht="15.75" customHeight="1">
      <c r="A505" s="52">
        <v>2069901</v>
      </c>
      <c r="B505" s="49" t="s">
        <v>1820</v>
      </c>
      <c r="C505" s="14">
        <v>105</v>
      </c>
      <c r="D505" s="112"/>
    </row>
    <row r="506" spans="1:4" s="82" customFormat="1" ht="15.75" customHeight="1">
      <c r="A506" s="52">
        <v>2069902</v>
      </c>
      <c r="B506" s="49" t="s">
        <v>1821</v>
      </c>
      <c r="C506" s="14">
        <v>0</v>
      </c>
      <c r="D506" s="112"/>
    </row>
    <row r="507" spans="1:4" s="82" customFormat="1" ht="15.75" customHeight="1">
      <c r="A507" s="52">
        <v>2069903</v>
      </c>
      <c r="B507" s="49" t="s">
        <v>1822</v>
      </c>
      <c r="C507" s="14">
        <v>0</v>
      </c>
      <c r="D507" s="112"/>
    </row>
    <row r="508" spans="1:4" s="82" customFormat="1" ht="15.75" customHeight="1">
      <c r="A508" s="52">
        <v>2069999</v>
      </c>
      <c r="B508" s="49" t="s">
        <v>1823</v>
      </c>
      <c r="C508" s="14">
        <v>178</v>
      </c>
      <c r="D508" s="112"/>
    </row>
    <row r="509" spans="1:4" s="111" customFormat="1" ht="15.75" customHeight="1">
      <c r="A509" s="27">
        <v>207</v>
      </c>
      <c r="B509" s="46" t="s">
        <v>1824</v>
      </c>
      <c r="C509" s="66">
        <f>C510+C526+C534+C545+C554+C561</f>
        <v>14304.6</v>
      </c>
      <c r="D509" s="66">
        <f>D510+D526+D534+D545+D554+D561</f>
        <v>200</v>
      </c>
    </row>
    <row r="510" spans="1:4" s="111" customFormat="1" ht="15.75" customHeight="1">
      <c r="A510" s="27">
        <v>20701</v>
      </c>
      <c r="B510" s="46" t="s">
        <v>1825</v>
      </c>
      <c r="C510" s="66">
        <f>SUM(C511:C525)</f>
        <v>6361.6</v>
      </c>
      <c r="D510" s="66">
        <f>SUM(D511:D525)</f>
        <v>0</v>
      </c>
    </row>
    <row r="511" spans="1:4" s="82" customFormat="1" ht="15.75" customHeight="1">
      <c r="A511" s="52">
        <v>2070101</v>
      </c>
      <c r="B511" s="49" t="s">
        <v>1484</v>
      </c>
      <c r="C511" s="14">
        <v>2792.6</v>
      </c>
      <c r="D511" s="112"/>
    </row>
    <row r="512" spans="1:4" s="82" customFormat="1" ht="15.75" customHeight="1">
      <c r="A512" s="52">
        <v>2070102</v>
      </c>
      <c r="B512" s="49" t="s">
        <v>1485</v>
      </c>
      <c r="C512" s="14">
        <v>76</v>
      </c>
      <c r="D512" s="112"/>
    </row>
    <row r="513" spans="1:4" s="82" customFormat="1" ht="15.75" customHeight="1">
      <c r="A513" s="52">
        <v>2070103</v>
      </c>
      <c r="B513" s="49" t="s">
        <v>1486</v>
      </c>
      <c r="C513" s="14">
        <v>255</v>
      </c>
      <c r="D513" s="112"/>
    </row>
    <row r="514" spans="1:4" s="82" customFormat="1" ht="15.75" customHeight="1">
      <c r="A514" s="52">
        <v>2070104</v>
      </c>
      <c r="B514" s="49" t="s">
        <v>1826</v>
      </c>
      <c r="C514" s="14">
        <v>613</v>
      </c>
      <c r="D514" s="112"/>
    </row>
    <row r="515" spans="1:4" s="82" customFormat="1" ht="15.75" customHeight="1">
      <c r="A515" s="52">
        <v>2070105</v>
      </c>
      <c r="B515" s="49" t="s">
        <v>1827</v>
      </c>
      <c r="C515" s="14">
        <v>0</v>
      </c>
      <c r="D515" s="112"/>
    </row>
    <row r="516" spans="1:4" s="82" customFormat="1" ht="15.75" customHeight="1">
      <c r="A516" s="52">
        <v>2070106</v>
      </c>
      <c r="B516" s="49" t="s">
        <v>1828</v>
      </c>
      <c r="C516" s="14">
        <v>0</v>
      </c>
      <c r="D516" s="112"/>
    </row>
    <row r="517" spans="1:4" s="82" customFormat="1" ht="15.75" customHeight="1">
      <c r="A517" s="52">
        <v>2070107</v>
      </c>
      <c r="B517" s="49" t="s">
        <v>1829</v>
      </c>
      <c r="C517" s="14">
        <v>78</v>
      </c>
      <c r="D517" s="112"/>
    </row>
    <row r="518" spans="1:4" s="82" customFormat="1" ht="15.75" customHeight="1">
      <c r="A518" s="52">
        <v>2070108</v>
      </c>
      <c r="B518" s="49" t="s">
        <v>1830</v>
      </c>
      <c r="C518" s="14">
        <v>0</v>
      </c>
      <c r="D518" s="112"/>
    </row>
    <row r="519" spans="1:4" s="82" customFormat="1" ht="15.75" customHeight="1">
      <c r="A519" s="52">
        <v>2070109</v>
      </c>
      <c r="B519" s="49" t="s">
        <v>1831</v>
      </c>
      <c r="C519" s="14">
        <v>1349</v>
      </c>
      <c r="D519" s="112"/>
    </row>
    <row r="520" spans="1:4" s="82" customFormat="1" ht="15.75" customHeight="1">
      <c r="A520" s="52">
        <v>2070110</v>
      </c>
      <c r="B520" s="49" t="s">
        <v>1832</v>
      </c>
      <c r="C520" s="14">
        <v>10</v>
      </c>
      <c r="D520" s="112"/>
    </row>
    <row r="521" spans="1:4" s="82" customFormat="1" ht="15.75" customHeight="1">
      <c r="A521" s="52">
        <v>2070111</v>
      </c>
      <c r="B521" s="49" t="s">
        <v>1833</v>
      </c>
      <c r="C521" s="14">
        <v>63</v>
      </c>
      <c r="D521" s="112"/>
    </row>
    <row r="522" spans="1:4" s="82" customFormat="1" ht="15.75" customHeight="1">
      <c r="A522" s="52">
        <v>2070112</v>
      </c>
      <c r="B522" s="49" t="s">
        <v>1834</v>
      </c>
      <c r="C522" s="14">
        <v>17</v>
      </c>
      <c r="D522" s="112"/>
    </row>
    <row r="523" spans="1:4" s="82" customFormat="1" ht="15.75" customHeight="1">
      <c r="A523" s="52">
        <v>2070113</v>
      </c>
      <c r="B523" s="49" t="s">
        <v>1835</v>
      </c>
      <c r="C523" s="14">
        <v>20</v>
      </c>
      <c r="D523" s="112"/>
    </row>
    <row r="524" spans="1:4" s="82" customFormat="1" ht="15.75" customHeight="1">
      <c r="A524" s="52">
        <v>2070114</v>
      </c>
      <c r="B524" s="49" t="s">
        <v>1836</v>
      </c>
      <c r="C524" s="14">
        <v>236</v>
      </c>
      <c r="D524" s="112"/>
    </row>
    <row r="525" spans="1:4" s="82" customFormat="1" ht="15.75" customHeight="1">
      <c r="A525" s="52">
        <v>2070199</v>
      </c>
      <c r="B525" s="49" t="s">
        <v>1837</v>
      </c>
      <c r="C525" s="14">
        <v>852</v>
      </c>
      <c r="D525" s="112"/>
    </row>
    <row r="526" spans="1:4" s="111" customFormat="1" ht="15.75" customHeight="1">
      <c r="A526" s="27">
        <v>20702</v>
      </c>
      <c r="B526" s="46" t="s">
        <v>1838</v>
      </c>
      <c r="C526" s="66">
        <f>SUM(C527:C533)</f>
        <v>691</v>
      </c>
      <c r="D526" s="66">
        <f>SUM(D527:D533)</f>
        <v>0</v>
      </c>
    </row>
    <row r="527" spans="1:4" s="82" customFormat="1" ht="15.75" customHeight="1">
      <c r="A527" s="52">
        <v>2070201</v>
      </c>
      <c r="B527" s="49" t="s">
        <v>1484</v>
      </c>
      <c r="C527" s="14">
        <v>55</v>
      </c>
      <c r="D527" s="112"/>
    </row>
    <row r="528" spans="1:4" s="82" customFormat="1" ht="15.75" customHeight="1">
      <c r="A528" s="52">
        <v>2070202</v>
      </c>
      <c r="B528" s="49" t="s">
        <v>1485</v>
      </c>
      <c r="C528" s="14">
        <v>0</v>
      </c>
      <c r="D528" s="112"/>
    </row>
    <row r="529" spans="1:4" s="82" customFormat="1" ht="15.75" customHeight="1">
      <c r="A529" s="52">
        <v>2070203</v>
      </c>
      <c r="B529" s="49" t="s">
        <v>1486</v>
      </c>
      <c r="C529" s="14">
        <v>0</v>
      </c>
      <c r="D529" s="112"/>
    </row>
    <row r="530" spans="1:4" s="82" customFormat="1" ht="15.75" customHeight="1">
      <c r="A530" s="52">
        <v>2070204</v>
      </c>
      <c r="B530" s="49" t="s">
        <v>1839</v>
      </c>
      <c r="C530" s="14">
        <v>50</v>
      </c>
      <c r="D530" s="112"/>
    </row>
    <row r="531" spans="1:4" s="82" customFormat="1" ht="15.75" customHeight="1">
      <c r="A531" s="52">
        <v>2070205</v>
      </c>
      <c r="B531" s="49" t="s">
        <v>1840</v>
      </c>
      <c r="C531" s="14">
        <v>585</v>
      </c>
      <c r="D531" s="112"/>
    </row>
    <row r="532" spans="1:4" s="82" customFormat="1" ht="15.75" customHeight="1">
      <c r="A532" s="52">
        <v>2070206</v>
      </c>
      <c r="B532" s="49" t="s">
        <v>1841</v>
      </c>
      <c r="C532" s="14">
        <v>0</v>
      </c>
      <c r="D532" s="112"/>
    </row>
    <row r="533" spans="1:4" s="82" customFormat="1" ht="15.75" customHeight="1">
      <c r="A533" s="52">
        <v>2070299</v>
      </c>
      <c r="B533" s="49" t="s">
        <v>1842</v>
      </c>
      <c r="C533" s="14">
        <v>1</v>
      </c>
      <c r="D533" s="112"/>
    </row>
    <row r="534" spans="1:4" s="111" customFormat="1" ht="15.75" customHeight="1">
      <c r="A534" s="27">
        <v>20703</v>
      </c>
      <c r="B534" s="46" t="s">
        <v>1843</v>
      </c>
      <c r="C534" s="66">
        <f>SUM(C535:C544)</f>
        <v>1838</v>
      </c>
      <c r="D534" s="66">
        <f>SUM(D535:D544)</f>
        <v>200</v>
      </c>
    </row>
    <row r="535" spans="1:4" s="82" customFormat="1" ht="15.75" customHeight="1">
      <c r="A535" s="52">
        <v>2070301</v>
      </c>
      <c r="B535" s="49" t="s">
        <v>1484</v>
      </c>
      <c r="C535" s="14">
        <v>41</v>
      </c>
      <c r="D535" s="112"/>
    </row>
    <row r="536" spans="1:4" s="82" customFormat="1" ht="15.75" customHeight="1">
      <c r="A536" s="52">
        <v>2070302</v>
      </c>
      <c r="B536" s="49" t="s">
        <v>1485</v>
      </c>
      <c r="C536" s="14">
        <v>0</v>
      </c>
      <c r="D536" s="112"/>
    </row>
    <row r="537" spans="1:4" s="82" customFormat="1" ht="15.75" customHeight="1">
      <c r="A537" s="52">
        <v>2070303</v>
      </c>
      <c r="B537" s="49" t="s">
        <v>1486</v>
      </c>
      <c r="C537" s="14">
        <v>0</v>
      </c>
      <c r="D537" s="112"/>
    </row>
    <row r="538" spans="1:4" s="82" customFormat="1" ht="15.75" customHeight="1">
      <c r="A538" s="52">
        <v>2070304</v>
      </c>
      <c r="B538" s="49" t="s">
        <v>1844</v>
      </c>
      <c r="C538" s="14">
        <v>0</v>
      </c>
      <c r="D538" s="112"/>
    </row>
    <row r="539" spans="1:4" s="82" customFormat="1" ht="15.75" customHeight="1">
      <c r="A539" s="52">
        <v>2070305</v>
      </c>
      <c r="B539" s="49" t="s">
        <v>1845</v>
      </c>
      <c r="C539" s="14">
        <v>50</v>
      </c>
      <c r="D539" s="112"/>
    </row>
    <row r="540" spans="1:4" s="82" customFormat="1" ht="15.75" customHeight="1">
      <c r="A540" s="52">
        <v>2070306</v>
      </c>
      <c r="B540" s="49" t="s">
        <v>1846</v>
      </c>
      <c r="C540" s="14">
        <v>20</v>
      </c>
      <c r="D540" s="112"/>
    </row>
    <row r="541" spans="1:4" s="82" customFormat="1" ht="15.75" customHeight="1">
      <c r="A541" s="52">
        <v>2070307</v>
      </c>
      <c r="B541" s="49" t="s">
        <v>1847</v>
      </c>
      <c r="C541" s="14">
        <f>15+200</f>
        <v>215</v>
      </c>
      <c r="D541" s="112">
        <v>200</v>
      </c>
    </row>
    <row r="542" spans="1:4" s="82" customFormat="1" ht="15.75" customHeight="1">
      <c r="A542" s="52">
        <v>2070308</v>
      </c>
      <c r="B542" s="49" t="s">
        <v>1848</v>
      </c>
      <c r="C542" s="14">
        <v>10</v>
      </c>
      <c r="D542" s="112"/>
    </row>
    <row r="543" spans="1:4" s="82" customFormat="1" ht="15.75" customHeight="1">
      <c r="A543" s="52">
        <v>2070309</v>
      </c>
      <c r="B543" s="49" t="s">
        <v>1849</v>
      </c>
      <c r="C543" s="14">
        <v>0</v>
      </c>
      <c r="D543" s="112"/>
    </row>
    <row r="544" spans="1:4" s="82" customFormat="1" ht="15.75" customHeight="1">
      <c r="A544" s="52">
        <v>2070399</v>
      </c>
      <c r="B544" s="49" t="s">
        <v>1850</v>
      </c>
      <c r="C544" s="14">
        <v>1502</v>
      </c>
      <c r="D544" s="112"/>
    </row>
    <row r="545" spans="1:4" s="111" customFormat="1" ht="15.75" customHeight="1">
      <c r="A545" s="27">
        <v>20706</v>
      </c>
      <c r="B545" s="46" t="s">
        <v>1851</v>
      </c>
      <c r="C545" s="66">
        <f>SUM(C546:C553)</f>
        <v>698</v>
      </c>
      <c r="D545" s="66">
        <f>SUM(D546:D553)</f>
        <v>0</v>
      </c>
    </row>
    <row r="546" spans="1:4" s="82" customFormat="1" ht="15.75" customHeight="1">
      <c r="A546" s="52">
        <v>2070601</v>
      </c>
      <c r="B546" s="49" t="s">
        <v>1484</v>
      </c>
      <c r="C546" s="14">
        <v>389</v>
      </c>
      <c r="D546" s="112"/>
    </row>
    <row r="547" spans="1:4" s="82" customFormat="1" ht="15.75" customHeight="1">
      <c r="A547" s="52">
        <v>2070602</v>
      </c>
      <c r="B547" s="49" t="s">
        <v>1485</v>
      </c>
      <c r="C547" s="14">
        <v>12</v>
      </c>
      <c r="D547" s="112"/>
    </row>
    <row r="548" spans="1:4" s="82" customFormat="1" ht="15.75" customHeight="1">
      <c r="A548" s="52">
        <v>2070603</v>
      </c>
      <c r="B548" s="49" t="s">
        <v>1486</v>
      </c>
      <c r="C548" s="14">
        <v>0</v>
      </c>
      <c r="D548" s="112"/>
    </row>
    <row r="549" spans="1:4" s="82" customFormat="1" ht="15.75" customHeight="1">
      <c r="A549" s="52">
        <v>2070604</v>
      </c>
      <c r="B549" s="49" t="s">
        <v>1852</v>
      </c>
      <c r="C549" s="14">
        <v>0</v>
      </c>
      <c r="D549" s="112"/>
    </row>
    <row r="550" spans="1:4" s="82" customFormat="1" ht="15.75" customHeight="1">
      <c r="A550" s="52">
        <v>2070605</v>
      </c>
      <c r="B550" s="49" t="s">
        <v>1853</v>
      </c>
      <c r="C550" s="14">
        <v>0</v>
      </c>
      <c r="D550" s="112"/>
    </row>
    <row r="551" spans="1:4" s="82" customFormat="1" ht="15.75" customHeight="1">
      <c r="A551" s="52">
        <v>2070606</v>
      </c>
      <c r="B551" s="49" t="s">
        <v>1854</v>
      </c>
      <c r="C551" s="14">
        <v>0</v>
      </c>
      <c r="D551" s="112"/>
    </row>
    <row r="552" spans="1:4" s="82" customFormat="1" ht="15.75" customHeight="1">
      <c r="A552" s="52">
        <v>2070607</v>
      </c>
      <c r="B552" s="49" t="s">
        <v>1855</v>
      </c>
      <c r="C552" s="14">
        <v>49</v>
      </c>
      <c r="D552" s="112"/>
    </row>
    <row r="553" spans="1:4" s="82" customFormat="1" ht="15.75" customHeight="1">
      <c r="A553" s="52">
        <v>2070699</v>
      </c>
      <c r="B553" s="49" t="s">
        <v>1856</v>
      </c>
      <c r="C553" s="14">
        <v>248</v>
      </c>
      <c r="D553" s="112"/>
    </row>
    <row r="554" spans="1:4" s="111" customFormat="1" ht="15.75" customHeight="1">
      <c r="A554" s="27">
        <v>20708</v>
      </c>
      <c r="B554" s="46" t="s">
        <v>1857</v>
      </c>
      <c r="C554" s="66">
        <f>SUM(C555:C560)</f>
        <v>3684</v>
      </c>
      <c r="D554" s="66">
        <f>SUM(D555:D560)</f>
        <v>0</v>
      </c>
    </row>
    <row r="555" spans="1:4" s="82" customFormat="1" ht="15.75" customHeight="1">
      <c r="A555" s="52">
        <v>2070801</v>
      </c>
      <c r="B555" s="49" t="s">
        <v>1484</v>
      </c>
      <c r="C555" s="14">
        <v>0</v>
      </c>
      <c r="D555" s="112"/>
    </row>
    <row r="556" spans="1:4" s="82" customFormat="1" ht="15.75" customHeight="1">
      <c r="A556" s="52">
        <v>2070802</v>
      </c>
      <c r="B556" s="49" t="s">
        <v>1485</v>
      </c>
      <c r="C556" s="14">
        <v>0</v>
      </c>
      <c r="D556" s="112"/>
    </row>
    <row r="557" spans="1:4" s="82" customFormat="1" ht="15.75" customHeight="1">
      <c r="A557" s="52">
        <v>2070803</v>
      </c>
      <c r="B557" s="49" t="s">
        <v>1486</v>
      </c>
      <c r="C557" s="14">
        <v>0</v>
      </c>
      <c r="D557" s="112"/>
    </row>
    <row r="558" spans="1:4" s="82" customFormat="1" ht="15.75" customHeight="1">
      <c r="A558" s="52">
        <v>2070804</v>
      </c>
      <c r="B558" s="49" t="s">
        <v>1858</v>
      </c>
      <c r="C558" s="14">
        <v>3466</v>
      </c>
      <c r="D558" s="112"/>
    </row>
    <row r="559" spans="1:4" s="82" customFormat="1" ht="15.75" customHeight="1">
      <c r="A559" s="52">
        <v>2070805</v>
      </c>
      <c r="B559" s="49" t="s">
        <v>1859</v>
      </c>
      <c r="C559" s="14">
        <v>180</v>
      </c>
      <c r="D559" s="112"/>
    </row>
    <row r="560" spans="1:4" s="82" customFormat="1" ht="15.75" customHeight="1">
      <c r="A560" s="52">
        <v>2070899</v>
      </c>
      <c r="B560" s="49" t="s">
        <v>1860</v>
      </c>
      <c r="C560" s="14">
        <v>38</v>
      </c>
      <c r="D560" s="112"/>
    </row>
    <row r="561" spans="1:4" s="111" customFormat="1" ht="15.75" customHeight="1">
      <c r="A561" s="27">
        <v>20799</v>
      </c>
      <c r="B561" s="46" t="s">
        <v>1861</v>
      </c>
      <c r="C561" s="66">
        <f>SUM(C562:C564)</f>
        <v>1032</v>
      </c>
      <c r="D561" s="66">
        <f>SUM(D562:D564)</f>
        <v>0</v>
      </c>
    </row>
    <row r="562" spans="1:4" s="82" customFormat="1" ht="15.75" customHeight="1">
      <c r="A562" s="52">
        <v>2079902</v>
      </c>
      <c r="B562" s="49" t="s">
        <v>1862</v>
      </c>
      <c r="C562" s="14">
        <v>24</v>
      </c>
      <c r="D562" s="112"/>
    </row>
    <row r="563" spans="1:4" s="82" customFormat="1" ht="15.75" customHeight="1">
      <c r="A563" s="52">
        <v>2079903</v>
      </c>
      <c r="B563" s="49" t="s">
        <v>1863</v>
      </c>
      <c r="C563" s="14">
        <v>50</v>
      </c>
      <c r="D563" s="112"/>
    </row>
    <row r="564" spans="1:4" s="82" customFormat="1" ht="15.75" customHeight="1">
      <c r="A564" s="52">
        <v>2079999</v>
      </c>
      <c r="B564" s="49" t="s">
        <v>1864</v>
      </c>
      <c r="C564" s="14">
        <v>958</v>
      </c>
      <c r="D564" s="112"/>
    </row>
    <row r="565" spans="1:4" s="111" customFormat="1" ht="15.75" customHeight="1">
      <c r="A565" s="27">
        <v>208</v>
      </c>
      <c r="B565" s="46" t="s">
        <v>1865</v>
      </c>
      <c r="C565" s="66">
        <f>C566+C580+C588+C591+C600+C604+C614+C622+C629+C636+C645+C650+C653+C656+C659+C662+C665+C669+C674+C682</f>
        <v>118667</v>
      </c>
      <c r="D565" s="66">
        <f>D566+D580+D588+D591+D600+D604+D614+D622+D629+D636+D645+D650+D653+D656+D659+D662+D665+D669+D674+D682</f>
        <v>20381</v>
      </c>
    </row>
    <row r="566" spans="1:4" s="111" customFormat="1" ht="15.75" customHeight="1">
      <c r="A566" s="27">
        <v>20801</v>
      </c>
      <c r="B566" s="46" t="s">
        <v>1866</v>
      </c>
      <c r="C566" s="66">
        <f>SUM(C567:C579)</f>
        <v>10233</v>
      </c>
      <c r="D566" s="66">
        <f>SUM(D567:D579)</f>
        <v>0</v>
      </c>
    </row>
    <row r="567" spans="1:4" s="82" customFormat="1" ht="15.75" customHeight="1">
      <c r="A567" s="52">
        <v>2080101</v>
      </c>
      <c r="B567" s="49" t="s">
        <v>1484</v>
      </c>
      <c r="C567" s="14">
        <v>5368</v>
      </c>
      <c r="D567" s="112"/>
    </row>
    <row r="568" spans="1:4" s="82" customFormat="1" ht="15.75" customHeight="1">
      <c r="A568" s="52">
        <v>2080102</v>
      </c>
      <c r="B568" s="49" t="s">
        <v>1485</v>
      </c>
      <c r="C568" s="14">
        <v>83</v>
      </c>
      <c r="D568" s="112"/>
    </row>
    <row r="569" spans="1:4" s="82" customFormat="1" ht="15.75" customHeight="1">
      <c r="A569" s="52">
        <v>2080103</v>
      </c>
      <c r="B569" s="49" t="s">
        <v>1486</v>
      </c>
      <c r="C569" s="14">
        <v>214</v>
      </c>
      <c r="D569" s="112"/>
    </row>
    <row r="570" spans="1:4" s="82" customFormat="1" ht="15.75" customHeight="1">
      <c r="A570" s="52">
        <v>2080104</v>
      </c>
      <c r="B570" s="49" t="s">
        <v>1867</v>
      </c>
      <c r="C570" s="14">
        <v>0</v>
      </c>
      <c r="D570" s="112"/>
    </row>
    <row r="571" spans="1:4" s="82" customFormat="1" ht="15.75" customHeight="1">
      <c r="A571" s="52">
        <v>2080105</v>
      </c>
      <c r="B571" s="49" t="s">
        <v>1868</v>
      </c>
      <c r="C571" s="14">
        <v>378</v>
      </c>
      <c r="D571" s="112"/>
    </row>
    <row r="572" spans="1:4" s="82" customFormat="1" ht="15.75" customHeight="1">
      <c r="A572" s="52">
        <v>2080106</v>
      </c>
      <c r="B572" s="49" t="s">
        <v>1869</v>
      </c>
      <c r="C572" s="14">
        <v>119</v>
      </c>
      <c r="D572" s="112"/>
    </row>
    <row r="573" spans="1:4" s="82" customFormat="1" ht="15.75" customHeight="1">
      <c r="A573" s="52">
        <v>2080107</v>
      </c>
      <c r="B573" s="49" t="s">
        <v>1870</v>
      </c>
      <c r="C573" s="14">
        <v>0</v>
      </c>
      <c r="D573" s="112"/>
    </row>
    <row r="574" spans="1:4" s="82" customFormat="1" ht="15.75" customHeight="1">
      <c r="A574" s="52">
        <v>2080108</v>
      </c>
      <c r="B574" s="49" t="s">
        <v>1526</v>
      </c>
      <c r="C574" s="14">
        <v>460</v>
      </c>
      <c r="D574" s="112"/>
    </row>
    <row r="575" spans="1:4" s="82" customFormat="1" ht="15.75" customHeight="1">
      <c r="A575" s="52">
        <v>2080109</v>
      </c>
      <c r="B575" s="49" t="s">
        <v>1871</v>
      </c>
      <c r="C575" s="14">
        <v>1935</v>
      </c>
      <c r="D575" s="112"/>
    </row>
    <row r="576" spans="1:4" s="82" customFormat="1" ht="15.75" customHeight="1">
      <c r="A576" s="52">
        <v>2080110</v>
      </c>
      <c r="B576" s="49" t="s">
        <v>1872</v>
      </c>
      <c r="C576" s="14">
        <v>0</v>
      </c>
      <c r="D576" s="112"/>
    </row>
    <row r="577" spans="1:4" s="82" customFormat="1" ht="15.75" customHeight="1">
      <c r="A577" s="52">
        <v>2080111</v>
      </c>
      <c r="B577" s="49" t="s">
        <v>1873</v>
      </c>
      <c r="C577" s="14">
        <v>57</v>
      </c>
      <c r="D577" s="112"/>
    </row>
    <row r="578" spans="1:4" s="82" customFormat="1" ht="15.75" customHeight="1">
      <c r="A578" s="52">
        <v>2080112</v>
      </c>
      <c r="B578" s="49" t="s">
        <v>1874</v>
      </c>
      <c r="C578" s="14">
        <v>81</v>
      </c>
      <c r="D578" s="112"/>
    </row>
    <row r="579" spans="1:4" s="82" customFormat="1" ht="15.75" customHeight="1">
      <c r="A579" s="52">
        <v>2080199</v>
      </c>
      <c r="B579" s="49" t="s">
        <v>1875</v>
      </c>
      <c r="C579" s="14">
        <v>1538</v>
      </c>
      <c r="D579" s="112"/>
    </row>
    <row r="580" spans="1:4" s="111" customFormat="1" ht="15.75" customHeight="1">
      <c r="A580" s="27">
        <v>20802</v>
      </c>
      <c r="B580" s="46" t="s">
        <v>1876</v>
      </c>
      <c r="C580" s="66">
        <f>SUM(C581:C587)</f>
        <v>12452</v>
      </c>
      <c r="D580" s="66">
        <f>SUM(D581:D587)</f>
        <v>0</v>
      </c>
    </row>
    <row r="581" spans="1:4" s="82" customFormat="1" ht="15.75" customHeight="1">
      <c r="A581" s="52">
        <v>2080201</v>
      </c>
      <c r="B581" s="49" t="s">
        <v>1484</v>
      </c>
      <c r="C581" s="14">
        <v>1995</v>
      </c>
      <c r="D581" s="112"/>
    </row>
    <row r="582" spans="1:4" s="82" customFormat="1" ht="15.75" customHeight="1">
      <c r="A582" s="52">
        <v>2080202</v>
      </c>
      <c r="B582" s="49" t="s">
        <v>1485</v>
      </c>
      <c r="C582" s="14">
        <v>206</v>
      </c>
      <c r="D582" s="112"/>
    </row>
    <row r="583" spans="1:4" s="82" customFormat="1" ht="15.75" customHeight="1">
      <c r="A583" s="52">
        <v>2080203</v>
      </c>
      <c r="B583" s="49" t="s">
        <v>1486</v>
      </c>
      <c r="C583" s="14">
        <v>341</v>
      </c>
      <c r="D583" s="112"/>
    </row>
    <row r="584" spans="1:4" s="82" customFormat="1" ht="15.75" customHeight="1">
      <c r="A584" s="52">
        <v>2080206</v>
      </c>
      <c r="B584" s="49" t="s">
        <v>1877</v>
      </c>
      <c r="C584" s="14">
        <v>0</v>
      </c>
      <c r="D584" s="112"/>
    </row>
    <row r="585" spans="1:4" s="82" customFormat="1" ht="15.75" customHeight="1">
      <c r="A585" s="52">
        <v>2080207</v>
      </c>
      <c r="B585" s="49" t="s">
        <v>1878</v>
      </c>
      <c r="C585" s="14">
        <v>20</v>
      </c>
      <c r="D585" s="112"/>
    </row>
    <row r="586" spans="1:4" s="82" customFormat="1" ht="15.75" customHeight="1">
      <c r="A586" s="52">
        <v>2080208</v>
      </c>
      <c r="B586" s="49" t="s">
        <v>1879</v>
      </c>
      <c r="C586" s="14">
        <f>6179</f>
        <v>6179</v>
      </c>
      <c r="D586" s="112"/>
    </row>
    <row r="587" spans="1:4" s="82" customFormat="1" ht="15.75" customHeight="1">
      <c r="A587" s="52">
        <v>2080299</v>
      </c>
      <c r="B587" s="49" t="s">
        <v>1880</v>
      </c>
      <c r="C587" s="14">
        <v>3711</v>
      </c>
      <c r="D587" s="112"/>
    </row>
    <row r="588" spans="1:4" s="111" customFormat="1" ht="15.75" customHeight="1">
      <c r="A588" s="27">
        <v>20804</v>
      </c>
      <c r="B588" s="46" t="s">
        <v>1881</v>
      </c>
      <c r="C588" s="66">
        <f>SUM(C589:C590)</f>
        <v>0</v>
      </c>
      <c r="D588" s="66">
        <f>SUM(D589:D590)</f>
        <v>0</v>
      </c>
    </row>
    <row r="589" spans="1:4" s="82" customFormat="1" ht="15.75" customHeight="1">
      <c r="A589" s="52">
        <v>2080402</v>
      </c>
      <c r="B589" s="49" t="s">
        <v>1882</v>
      </c>
      <c r="C589" s="14">
        <v>0</v>
      </c>
      <c r="D589" s="112"/>
    </row>
    <row r="590" spans="1:4" s="82" customFormat="1" ht="15.75" customHeight="1">
      <c r="A590" s="52">
        <v>2080499</v>
      </c>
      <c r="B590" s="49" t="s">
        <v>1883</v>
      </c>
      <c r="C590" s="14">
        <v>0</v>
      </c>
      <c r="D590" s="112"/>
    </row>
    <row r="591" spans="1:4" s="111" customFormat="1" ht="15.75" customHeight="1">
      <c r="A591" s="27">
        <v>20805</v>
      </c>
      <c r="B591" s="46" t="s">
        <v>1884</v>
      </c>
      <c r="C591" s="66">
        <f>SUM(C592:C599)</f>
        <v>58220</v>
      </c>
      <c r="D591" s="66">
        <f>SUM(D592:D599)</f>
        <v>0</v>
      </c>
    </row>
    <row r="592" spans="1:4" s="82" customFormat="1" ht="15.75" customHeight="1">
      <c r="A592" s="52">
        <v>2080501</v>
      </c>
      <c r="B592" s="49" t="s">
        <v>1885</v>
      </c>
      <c r="C592" s="14">
        <v>1</v>
      </c>
      <c r="D592" s="112"/>
    </row>
    <row r="593" spans="1:4" s="82" customFormat="1" ht="15.75" customHeight="1">
      <c r="A593" s="52">
        <v>2080502</v>
      </c>
      <c r="B593" s="49" t="s">
        <v>1886</v>
      </c>
      <c r="C593" s="14">
        <v>308</v>
      </c>
      <c r="D593" s="112"/>
    </row>
    <row r="594" spans="1:4" s="82" customFormat="1" ht="15.75" customHeight="1">
      <c r="A594" s="52">
        <v>2080503</v>
      </c>
      <c r="B594" s="49" t="s">
        <v>1887</v>
      </c>
      <c r="C594" s="14">
        <v>1</v>
      </c>
      <c r="D594" s="112"/>
    </row>
    <row r="595" spans="1:4" s="82" customFormat="1" ht="15.75" customHeight="1">
      <c r="A595" s="52">
        <v>2080504</v>
      </c>
      <c r="B595" s="49" t="s">
        <v>1888</v>
      </c>
      <c r="C595" s="14">
        <v>17418</v>
      </c>
      <c r="D595" s="112"/>
    </row>
    <row r="596" spans="1:4" s="82" customFormat="1" ht="15.75" customHeight="1">
      <c r="A596" s="52">
        <v>2080505</v>
      </c>
      <c r="B596" s="49" t="s">
        <v>1889</v>
      </c>
      <c r="C596" s="14">
        <f>44449-5166</f>
        <v>39283</v>
      </c>
      <c r="D596" s="112"/>
    </row>
    <row r="597" spans="1:4" s="82" customFormat="1" ht="15.75" customHeight="1">
      <c r="A597" s="52">
        <v>2080506</v>
      </c>
      <c r="B597" s="49" t="s">
        <v>1890</v>
      </c>
      <c r="C597" s="14">
        <v>1182</v>
      </c>
      <c r="D597" s="112"/>
    </row>
    <row r="598" spans="1:4" s="82" customFormat="1" ht="15.75" customHeight="1">
      <c r="A598" s="52">
        <v>2080507</v>
      </c>
      <c r="B598" s="49" t="s">
        <v>1891</v>
      </c>
      <c r="C598" s="14">
        <v>27</v>
      </c>
      <c r="D598" s="112"/>
    </row>
    <row r="599" spans="1:4" s="82" customFormat="1" ht="15.75" customHeight="1">
      <c r="A599" s="52">
        <v>2080599</v>
      </c>
      <c r="B599" s="49" t="s">
        <v>1892</v>
      </c>
      <c r="C599" s="14">
        <v>0</v>
      </c>
      <c r="D599" s="112"/>
    </row>
    <row r="600" spans="1:4" s="111" customFormat="1" ht="15.75" customHeight="1">
      <c r="A600" s="27">
        <v>20806</v>
      </c>
      <c r="B600" s="46" t="s">
        <v>1893</v>
      </c>
      <c r="C600" s="66">
        <f>SUM(C601:C603)</f>
        <v>26</v>
      </c>
      <c r="D600" s="66">
        <f>SUM(D601:D603)</f>
        <v>0</v>
      </c>
    </row>
    <row r="601" spans="1:4" s="82" customFormat="1" ht="15.75" customHeight="1">
      <c r="A601" s="52">
        <v>2080601</v>
      </c>
      <c r="B601" s="49" t="s">
        <v>1894</v>
      </c>
      <c r="C601" s="14">
        <v>26</v>
      </c>
      <c r="D601" s="112"/>
    </row>
    <row r="602" spans="1:4" s="82" customFormat="1" ht="15.75" customHeight="1">
      <c r="A602" s="52">
        <v>2080602</v>
      </c>
      <c r="B602" s="49" t="s">
        <v>1895</v>
      </c>
      <c r="C602" s="14">
        <v>0</v>
      </c>
      <c r="D602" s="112"/>
    </row>
    <row r="603" spans="1:4" s="82" customFormat="1" ht="15.75" customHeight="1">
      <c r="A603" s="52">
        <v>2080699</v>
      </c>
      <c r="B603" s="49" t="s">
        <v>1896</v>
      </c>
      <c r="C603" s="14">
        <v>0</v>
      </c>
      <c r="D603" s="112"/>
    </row>
    <row r="604" spans="1:4" s="111" customFormat="1" ht="15.75" customHeight="1">
      <c r="A604" s="27">
        <v>20807</v>
      </c>
      <c r="B604" s="46" t="s">
        <v>1897</v>
      </c>
      <c r="C604" s="66">
        <f>SUM(C605:C613)</f>
        <v>4872</v>
      </c>
      <c r="D604" s="66">
        <f>SUM(D605:D613)</f>
        <v>4820</v>
      </c>
    </row>
    <row r="605" spans="1:4" s="82" customFormat="1" ht="15.75" customHeight="1">
      <c r="A605" s="52">
        <v>2080701</v>
      </c>
      <c r="B605" s="49" t="s">
        <v>1898</v>
      </c>
      <c r="C605" s="14">
        <v>0</v>
      </c>
      <c r="D605" s="112"/>
    </row>
    <row r="606" spans="1:4" s="82" customFormat="1" ht="15.75" customHeight="1">
      <c r="A606" s="52">
        <v>2080702</v>
      </c>
      <c r="B606" s="49" t="s">
        <v>1899</v>
      </c>
      <c r="C606" s="14">
        <v>0</v>
      </c>
      <c r="D606" s="112"/>
    </row>
    <row r="607" spans="1:4" s="82" customFormat="1" ht="15.75" customHeight="1">
      <c r="A607" s="52">
        <v>2080704</v>
      </c>
      <c r="B607" s="49" t="s">
        <v>1900</v>
      </c>
      <c r="C607" s="14">
        <v>0</v>
      </c>
      <c r="D607" s="112"/>
    </row>
    <row r="608" spans="1:4" s="82" customFormat="1" ht="15.75" customHeight="1">
      <c r="A608" s="52">
        <v>2080705</v>
      </c>
      <c r="B608" s="49" t="s">
        <v>1901</v>
      </c>
      <c r="C608" s="14">
        <v>0</v>
      </c>
      <c r="D608" s="112"/>
    </row>
    <row r="609" spans="1:4" s="82" customFormat="1" ht="15.75" customHeight="1">
      <c r="A609" s="52">
        <v>2080709</v>
      </c>
      <c r="B609" s="49" t="s">
        <v>1902</v>
      </c>
      <c r="C609" s="14">
        <v>0</v>
      </c>
      <c r="D609" s="112"/>
    </row>
    <row r="610" spans="1:4" s="82" customFormat="1" ht="15.75" customHeight="1">
      <c r="A610" s="52">
        <v>2080711</v>
      </c>
      <c r="B610" s="49" t="s">
        <v>1903</v>
      </c>
      <c r="C610" s="14">
        <v>0</v>
      </c>
      <c r="D610" s="112"/>
    </row>
    <row r="611" spans="1:4" s="82" customFormat="1" ht="15.75" customHeight="1">
      <c r="A611" s="52">
        <v>2080712</v>
      </c>
      <c r="B611" s="49" t="s">
        <v>1904</v>
      </c>
      <c r="C611" s="14">
        <v>0</v>
      </c>
      <c r="D611" s="112"/>
    </row>
    <row r="612" spans="1:4" s="82" customFormat="1" ht="15.75" customHeight="1">
      <c r="A612" s="52">
        <v>2080713</v>
      </c>
      <c r="B612" s="49" t="s">
        <v>1905</v>
      </c>
      <c r="C612" s="14">
        <v>3</v>
      </c>
      <c r="D612" s="112"/>
    </row>
    <row r="613" spans="1:4" s="82" customFormat="1" ht="15.75" customHeight="1">
      <c r="A613" s="52">
        <v>2080799</v>
      </c>
      <c r="B613" s="49" t="s">
        <v>1906</v>
      </c>
      <c r="C613" s="14">
        <f>49+4820</f>
        <v>4869</v>
      </c>
      <c r="D613" s="112">
        <v>4820</v>
      </c>
    </row>
    <row r="614" spans="1:4" s="111" customFormat="1" ht="15.75" customHeight="1">
      <c r="A614" s="27">
        <v>20808</v>
      </c>
      <c r="B614" s="46" t="s">
        <v>1907</v>
      </c>
      <c r="C614" s="66">
        <f>SUM(C615:C621)</f>
        <v>6898</v>
      </c>
      <c r="D614" s="66">
        <f>SUM(D615:D621)</f>
        <v>2556</v>
      </c>
    </row>
    <row r="615" spans="1:4" s="82" customFormat="1" ht="15.75" customHeight="1">
      <c r="A615" s="52">
        <v>2080801</v>
      </c>
      <c r="B615" s="49" t="s">
        <v>1908</v>
      </c>
      <c r="C615" s="14">
        <v>777</v>
      </c>
      <c r="D615" s="112"/>
    </row>
    <row r="616" spans="1:4" s="82" customFormat="1" ht="15.75" customHeight="1">
      <c r="A616" s="52">
        <v>2080802</v>
      </c>
      <c r="B616" s="49" t="s">
        <v>1909</v>
      </c>
      <c r="C616" s="14">
        <v>176</v>
      </c>
      <c r="D616" s="112"/>
    </row>
    <row r="617" spans="1:4" s="82" customFormat="1" ht="15.75" customHeight="1">
      <c r="A617" s="52">
        <v>2080803</v>
      </c>
      <c r="B617" s="49" t="s">
        <v>1910</v>
      </c>
      <c r="C617" s="14">
        <v>92</v>
      </c>
      <c r="D617" s="112"/>
    </row>
    <row r="618" spans="1:4" s="82" customFormat="1" ht="15.75" customHeight="1">
      <c r="A618" s="52">
        <v>2080804</v>
      </c>
      <c r="B618" s="49" t="s">
        <v>1911</v>
      </c>
      <c r="C618" s="14">
        <v>0</v>
      </c>
      <c r="D618" s="112"/>
    </row>
    <row r="619" spans="1:4" s="82" customFormat="1" ht="15.75" customHeight="1">
      <c r="A619" s="52">
        <v>2080805</v>
      </c>
      <c r="B619" s="49" t="s">
        <v>1912</v>
      </c>
      <c r="C619" s="14">
        <v>923</v>
      </c>
      <c r="D619" s="112"/>
    </row>
    <row r="620" spans="1:4" s="82" customFormat="1" ht="15.75" customHeight="1">
      <c r="A620" s="52">
        <v>2080806</v>
      </c>
      <c r="B620" s="49" t="s">
        <v>1913</v>
      </c>
      <c r="C620" s="14">
        <v>268</v>
      </c>
      <c r="D620" s="112"/>
    </row>
    <row r="621" spans="1:4" s="82" customFormat="1" ht="15.75" customHeight="1">
      <c r="A621" s="52">
        <v>2080899</v>
      </c>
      <c r="B621" s="49" t="s">
        <v>1914</v>
      </c>
      <c r="C621" s="14">
        <f>2106+2556</f>
        <v>4662</v>
      </c>
      <c r="D621" s="112">
        <v>2556</v>
      </c>
    </row>
    <row r="622" spans="1:4" s="111" customFormat="1" ht="15.75" customHeight="1">
      <c r="A622" s="27">
        <v>20809</v>
      </c>
      <c r="B622" s="46" t="s">
        <v>1915</v>
      </c>
      <c r="C622" s="66">
        <f>SUM(C623:C628)</f>
        <v>579</v>
      </c>
      <c r="D622" s="66">
        <f>SUM(D623:D628)</f>
        <v>0</v>
      </c>
    </row>
    <row r="623" spans="1:4" s="82" customFormat="1" ht="15.75" customHeight="1">
      <c r="A623" s="52">
        <v>2080901</v>
      </c>
      <c r="B623" s="49" t="s">
        <v>1916</v>
      </c>
      <c r="C623" s="14">
        <v>324</v>
      </c>
      <c r="D623" s="112"/>
    </row>
    <row r="624" spans="1:4" s="82" customFormat="1" ht="15.75" customHeight="1">
      <c r="A624" s="52">
        <v>2080902</v>
      </c>
      <c r="B624" s="49" t="s">
        <v>1917</v>
      </c>
      <c r="C624" s="14">
        <v>0</v>
      </c>
      <c r="D624" s="112"/>
    </row>
    <row r="625" spans="1:4" s="82" customFormat="1" ht="15.75" customHeight="1">
      <c r="A625" s="52">
        <v>2080903</v>
      </c>
      <c r="B625" s="49" t="s">
        <v>1918</v>
      </c>
      <c r="C625" s="14">
        <v>183</v>
      </c>
      <c r="D625" s="112"/>
    </row>
    <row r="626" spans="1:4" s="82" customFormat="1" ht="15.75" customHeight="1">
      <c r="A626" s="52">
        <v>2080904</v>
      </c>
      <c r="B626" s="49" t="s">
        <v>1919</v>
      </c>
      <c r="C626" s="14">
        <v>72</v>
      </c>
      <c r="D626" s="112"/>
    </row>
    <row r="627" spans="1:4" s="82" customFormat="1" ht="15.75" customHeight="1">
      <c r="A627" s="52">
        <v>2080905</v>
      </c>
      <c r="B627" s="49" t="s">
        <v>1920</v>
      </c>
      <c r="C627" s="14">
        <v>0</v>
      </c>
      <c r="D627" s="112"/>
    </row>
    <row r="628" spans="1:4" s="82" customFormat="1" ht="15.75" customHeight="1">
      <c r="A628" s="52">
        <v>2080999</v>
      </c>
      <c r="B628" s="49" t="s">
        <v>1921</v>
      </c>
      <c r="C628" s="14">
        <v>0</v>
      </c>
      <c r="D628" s="112"/>
    </row>
    <row r="629" spans="1:4" s="111" customFormat="1" ht="15.75" customHeight="1">
      <c r="A629" s="27">
        <v>20810</v>
      </c>
      <c r="B629" s="46" t="s">
        <v>1922</v>
      </c>
      <c r="C629" s="66">
        <f>SUM(C630:C635)</f>
        <v>2645</v>
      </c>
      <c r="D629" s="66">
        <f>SUM(D630:D635)</f>
        <v>0</v>
      </c>
    </row>
    <row r="630" spans="1:4" s="82" customFormat="1" ht="15.75" customHeight="1">
      <c r="A630" s="52">
        <v>2081001</v>
      </c>
      <c r="B630" s="49" t="s">
        <v>1923</v>
      </c>
      <c r="C630" s="14">
        <v>556</v>
      </c>
      <c r="D630" s="112"/>
    </row>
    <row r="631" spans="1:4" s="82" customFormat="1" ht="15.75" customHeight="1">
      <c r="A631" s="52">
        <v>2081002</v>
      </c>
      <c r="B631" s="49" t="s">
        <v>1924</v>
      </c>
      <c r="C631" s="14">
        <v>1085</v>
      </c>
      <c r="D631" s="112"/>
    </row>
    <row r="632" spans="1:4" s="82" customFormat="1" ht="15.75" customHeight="1">
      <c r="A632" s="52">
        <v>2081003</v>
      </c>
      <c r="B632" s="49" t="s">
        <v>1925</v>
      </c>
      <c r="C632" s="14">
        <v>0</v>
      </c>
      <c r="D632" s="112"/>
    </row>
    <row r="633" spans="1:4" s="82" customFormat="1" ht="15.75" customHeight="1">
      <c r="A633" s="52">
        <v>2081004</v>
      </c>
      <c r="B633" s="49" t="s">
        <v>1926</v>
      </c>
      <c r="C633" s="14">
        <v>497</v>
      </c>
      <c r="D633" s="112"/>
    </row>
    <row r="634" spans="1:4" s="82" customFormat="1" ht="15.75" customHeight="1">
      <c r="A634" s="52">
        <v>2081005</v>
      </c>
      <c r="B634" s="49" t="s">
        <v>1927</v>
      </c>
      <c r="C634" s="14">
        <v>488</v>
      </c>
      <c r="D634" s="112"/>
    </row>
    <row r="635" spans="1:4" s="82" customFormat="1" ht="15.75" customHeight="1">
      <c r="A635" s="52">
        <v>2081099</v>
      </c>
      <c r="B635" s="49" t="s">
        <v>1928</v>
      </c>
      <c r="C635" s="14">
        <v>19</v>
      </c>
      <c r="D635" s="112"/>
    </row>
    <row r="636" spans="1:4" s="111" customFormat="1" ht="15.75" customHeight="1">
      <c r="A636" s="27">
        <v>20811</v>
      </c>
      <c r="B636" s="46" t="s">
        <v>1929</v>
      </c>
      <c r="C636" s="66">
        <f>SUM(C637:C644)</f>
        <v>3489</v>
      </c>
      <c r="D636" s="66">
        <f>SUM(D637:D644)</f>
        <v>0</v>
      </c>
    </row>
    <row r="637" spans="1:4" s="82" customFormat="1" ht="15.75" customHeight="1">
      <c r="A637" s="52">
        <v>2081101</v>
      </c>
      <c r="B637" s="49" t="s">
        <v>1484</v>
      </c>
      <c r="C637" s="14">
        <v>534</v>
      </c>
      <c r="D637" s="112"/>
    </row>
    <row r="638" spans="1:4" s="82" customFormat="1" ht="15.75" customHeight="1">
      <c r="A638" s="52">
        <v>2081102</v>
      </c>
      <c r="B638" s="49" t="s">
        <v>1485</v>
      </c>
      <c r="C638" s="14">
        <v>9</v>
      </c>
      <c r="D638" s="112"/>
    </row>
    <row r="639" spans="1:4" s="82" customFormat="1" ht="15.75" customHeight="1">
      <c r="A639" s="52">
        <v>2081103</v>
      </c>
      <c r="B639" s="49" t="s">
        <v>1486</v>
      </c>
      <c r="C639" s="14">
        <v>80</v>
      </c>
      <c r="D639" s="112"/>
    </row>
    <row r="640" spans="1:4" s="82" customFormat="1" ht="15.75" customHeight="1">
      <c r="A640" s="52">
        <v>2081104</v>
      </c>
      <c r="B640" s="49" t="s">
        <v>1930</v>
      </c>
      <c r="C640" s="14">
        <v>206</v>
      </c>
      <c r="D640" s="112"/>
    </row>
    <row r="641" spans="1:4" s="82" customFormat="1" ht="15.75" customHeight="1">
      <c r="A641" s="52">
        <v>2081105</v>
      </c>
      <c r="B641" s="49" t="s">
        <v>1931</v>
      </c>
      <c r="C641" s="14">
        <v>139</v>
      </c>
      <c r="D641" s="112"/>
    </row>
    <row r="642" spans="1:4" s="82" customFormat="1" ht="15.75" customHeight="1">
      <c r="A642" s="52">
        <v>2081106</v>
      </c>
      <c r="B642" s="49" t="s">
        <v>1932</v>
      </c>
      <c r="C642" s="14">
        <v>12</v>
      </c>
      <c r="D642" s="112"/>
    </row>
    <row r="643" spans="1:4" s="82" customFormat="1" ht="15.75" customHeight="1">
      <c r="A643" s="52">
        <v>2081107</v>
      </c>
      <c r="B643" s="49" t="s">
        <v>1933</v>
      </c>
      <c r="C643" s="14">
        <v>521</v>
      </c>
      <c r="D643" s="112"/>
    </row>
    <row r="644" spans="1:4" s="82" customFormat="1" ht="15.75" customHeight="1">
      <c r="A644" s="52">
        <v>2081199</v>
      </c>
      <c r="B644" s="49" t="s">
        <v>1934</v>
      </c>
      <c r="C644" s="14">
        <v>1988</v>
      </c>
      <c r="D644" s="112"/>
    </row>
    <row r="645" spans="1:4" s="111" customFormat="1" ht="15.75" customHeight="1">
      <c r="A645" s="27">
        <v>20816</v>
      </c>
      <c r="B645" s="46" t="s">
        <v>1935</v>
      </c>
      <c r="C645" s="66">
        <f>SUM(C646:C649)</f>
        <v>20</v>
      </c>
      <c r="D645" s="66">
        <f>SUM(D646:D649)</f>
        <v>0</v>
      </c>
    </row>
    <row r="646" spans="1:4" s="82" customFormat="1" ht="15.75" customHeight="1">
      <c r="A646" s="52">
        <v>2081601</v>
      </c>
      <c r="B646" s="49" t="s">
        <v>1484</v>
      </c>
      <c r="C646" s="14">
        <v>20</v>
      </c>
      <c r="D646" s="112"/>
    </row>
    <row r="647" spans="1:4" s="82" customFormat="1" ht="15.75" customHeight="1">
      <c r="A647" s="52">
        <v>2081602</v>
      </c>
      <c r="B647" s="49" t="s">
        <v>1485</v>
      </c>
      <c r="C647" s="14">
        <v>0</v>
      </c>
      <c r="D647" s="112"/>
    </row>
    <row r="648" spans="1:4" s="82" customFormat="1" ht="15.75" customHeight="1">
      <c r="A648" s="52">
        <v>2081603</v>
      </c>
      <c r="B648" s="49" t="s">
        <v>1486</v>
      </c>
      <c r="C648" s="14">
        <v>0</v>
      </c>
      <c r="D648" s="112"/>
    </row>
    <row r="649" spans="1:4" s="82" customFormat="1" ht="15.75" customHeight="1">
      <c r="A649" s="52">
        <v>2081699</v>
      </c>
      <c r="B649" s="49" t="s">
        <v>1936</v>
      </c>
      <c r="C649" s="14">
        <v>0</v>
      </c>
      <c r="D649" s="112"/>
    </row>
    <row r="650" spans="1:4" s="111" customFormat="1" ht="15.75" customHeight="1">
      <c r="A650" s="27">
        <v>20819</v>
      </c>
      <c r="B650" s="46" t="s">
        <v>1937</v>
      </c>
      <c r="C650" s="66">
        <f>SUM(C651:C652)</f>
        <v>2468</v>
      </c>
      <c r="D650" s="66">
        <f>SUM(D651:D652)</f>
        <v>0</v>
      </c>
    </row>
    <row r="651" spans="1:4" s="82" customFormat="1" ht="15.75" customHeight="1">
      <c r="A651" s="52">
        <v>2081901</v>
      </c>
      <c r="B651" s="49" t="s">
        <v>1938</v>
      </c>
      <c r="C651" s="14">
        <v>1010</v>
      </c>
      <c r="D651" s="112"/>
    </row>
    <row r="652" spans="1:4" s="82" customFormat="1" ht="15.75" customHeight="1">
      <c r="A652" s="52">
        <v>2081902</v>
      </c>
      <c r="B652" s="49" t="s">
        <v>1939</v>
      </c>
      <c r="C652" s="14">
        <v>1458</v>
      </c>
      <c r="D652" s="112"/>
    </row>
    <row r="653" spans="1:4" s="111" customFormat="1" ht="15.75" customHeight="1">
      <c r="A653" s="27">
        <v>20820</v>
      </c>
      <c r="B653" s="46" t="s">
        <v>1940</v>
      </c>
      <c r="C653" s="66">
        <f>SUM(C654:C655)</f>
        <v>398</v>
      </c>
      <c r="D653" s="66">
        <f>SUM(D654:D655)</f>
        <v>0</v>
      </c>
    </row>
    <row r="654" spans="1:4" s="82" customFormat="1" ht="15.75" customHeight="1">
      <c r="A654" s="52">
        <v>2082001</v>
      </c>
      <c r="B654" s="49" t="s">
        <v>1941</v>
      </c>
      <c r="C654" s="14">
        <v>78</v>
      </c>
      <c r="D654" s="112"/>
    </row>
    <row r="655" spans="1:4" s="82" customFormat="1" ht="15.75" customHeight="1">
      <c r="A655" s="52">
        <v>2082002</v>
      </c>
      <c r="B655" s="49" t="s">
        <v>1942</v>
      </c>
      <c r="C655" s="14">
        <v>320</v>
      </c>
      <c r="D655" s="112"/>
    </row>
    <row r="656" spans="1:4" s="111" customFormat="1" ht="15.75" customHeight="1">
      <c r="A656" s="27">
        <v>20821</v>
      </c>
      <c r="B656" s="46" t="s">
        <v>1943</v>
      </c>
      <c r="C656" s="66">
        <f>SUM(C657:C658)</f>
        <v>2046</v>
      </c>
      <c r="D656" s="66">
        <f>SUM(D657:D658)</f>
        <v>0</v>
      </c>
    </row>
    <row r="657" spans="1:4" s="82" customFormat="1" ht="15.75" customHeight="1">
      <c r="A657" s="52">
        <v>2082101</v>
      </c>
      <c r="B657" s="49" t="s">
        <v>1944</v>
      </c>
      <c r="C657" s="14">
        <v>5</v>
      </c>
      <c r="D657" s="112"/>
    </row>
    <row r="658" spans="1:4" s="82" customFormat="1" ht="15.75" customHeight="1">
      <c r="A658" s="52">
        <v>2082102</v>
      </c>
      <c r="B658" s="49" t="s">
        <v>1945</v>
      </c>
      <c r="C658" s="14">
        <v>2041</v>
      </c>
      <c r="D658" s="112"/>
    </row>
    <row r="659" spans="1:4" s="111" customFormat="1" ht="15.75" customHeight="1">
      <c r="A659" s="27">
        <v>20824</v>
      </c>
      <c r="B659" s="46" t="s">
        <v>1946</v>
      </c>
      <c r="C659" s="66">
        <f>SUM(C660:C661)</f>
        <v>0</v>
      </c>
      <c r="D659" s="66">
        <f>SUM(D660:D661)</f>
        <v>0</v>
      </c>
    </row>
    <row r="660" spans="1:4" s="82" customFormat="1" ht="15.75" customHeight="1">
      <c r="A660" s="52">
        <v>2082401</v>
      </c>
      <c r="B660" s="49" t="s">
        <v>1947</v>
      </c>
      <c r="C660" s="14">
        <v>0</v>
      </c>
      <c r="D660" s="112"/>
    </row>
    <row r="661" spans="1:4" s="82" customFormat="1" ht="15.75" customHeight="1">
      <c r="A661" s="52">
        <v>2082402</v>
      </c>
      <c r="B661" s="49" t="s">
        <v>1948</v>
      </c>
      <c r="C661" s="14">
        <v>0</v>
      </c>
      <c r="D661" s="112"/>
    </row>
    <row r="662" spans="1:4" s="111" customFormat="1" ht="15.75" customHeight="1">
      <c r="A662" s="27">
        <v>20825</v>
      </c>
      <c r="B662" s="46" t="s">
        <v>1949</v>
      </c>
      <c r="C662" s="66">
        <f>SUM(C663:C664)</f>
        <v>267</v>
      </c>
      <c r="D662" s="66">
        <f>SUM(D663:D664)</f>
        <v>0</v>
      </c>
    </row>
    <row r="663" spans="1:4" s="82" customFormat="1" ht="15.75" customHeight="1">
      <c r="A663" s="52">
        <v>2082501</v>
      </c>
      <c r="B663" s="49" t="s">
        <v>1950</v>
      </c>
      <c r="C663" s="14">
        <v>0</v>
      </c>
      <c r="D663" s="112"/>
    </row>
    <row r="664" spans="1:4" s="82" customFormat="1" ht="15.75" customHeight="1">
      <c r="A664" s="52">
        <v>2082502</v>
      </c>
      <c r="B664" s="49" t="s">
        <v>1951</v>
      </c>
      <c r="C664" s="14">
        <v>267</v>
      </c>
      <c r="D664" s="112"/>
    </row>
    <row r="665" spans="1:4" s="111" customFormat="1" ht="15.75" customHeight="1">
      <c r="A665" s="27">
        <v>20826</v>
      </c>
      <c r="B665" s="46" t="s">
        <v>1952</v>
      </c>
      <c r="C665" s="66">
        <f>SUM(C666:C668)</f>
        <v>9708</v>
      </c>
      <c r="D665" s="66">
        <f>SUM(D666:D668)</f>
        <v>9708</v>
      </c>
    </row>
    <row r="666" spans="1:4" s="82" customFormat="1" ht="15.75" customHeight="1">
      <c r="A666" s="52">
        <v>2082601</v>
      </c>
      <c r="B666" s="49" t="s">
        <v>1953</v>
      </c>
      <c r="C666" s="14">
        <v>0</v>
      </c>
      <c r="D666" s="112"/>
    </row>
    <row r="667" spans="1:4" s="82" customFormat="1" ht="15.75" customHeight="1">
      <c r="A667" s="52">
        <v>2082602</v>
      </c>
      <c r="B667" s="49" t="s">
        <v>1954</v>
      </c>
      <c r="C667" s="14">
        <v>9708</v>
      </c>
      <c r="D667" s="112">
        <v>9708</v>
      </c>
    </row>
    <row r="668" spans="1:4" s="82" customFormat="1" ht="15.75" customHeight="1">
      <c r="A668" s="52">
        <v>2082699</v>
      </c>
      <c r="B668" s="49" t="s">
        <v>1955</v>
      </c>
      <c r="C668" s="14">
        <v>0</v>
      </c>
      <c r="D668" s="112"/>
    </row>
    <row r="669" spans="1:4" s="111" customFormat="1" ht="15.75" customHeight="1">
      <c r="A669" s="27">
        <v>20827</v>
      </c>
      <c r="B669" s="46" t="s">
        <v>1956</v>
      </c>
      <c r="C669" s="66">
        <f>SUM(C670:C673)</f>
        <v>0</v>
      </c>
      <c r="D669" s="66">
        <f>SUM(D670:D673)</f>
        <v>0</v>
      </c>
    </row>
    <row r="670" spans="1:4" s="82" customFormat="1" ht="15.75" customHeight="1">
      <c r="A670" s="52">
        <v>2082701</v>
      </c>
      <c r="B670" s="49" t="s">
        <v>1957</v>
      </c>
      <c r="C670" s="14">
        <v>0</v>
      </c>
      <c r="D670" s="112"/>
    </row>
    <row r="671" spans="1:4" s="82" customFormat="1" ht="15.75" customHeight="1">
      <c r="A671" s="52">
        <v>2082702</v>
      </c>
      <c r="B671" s="49" t="s">
        <v>1958</v>
      </c>
      <c r="C671" s="14">
        <v>0</v>
      </c>
      <c r="D671" s="112"/>
    </row>
    <row r="672" spans="1:4" s="82" customFormat="1" ht="15.75" customHeight="1">
      <c r="A672" s="52">
        <v>2082703</v>
      </c>
      <c r="B672" s="49" t="s">
        <v>1959</v>
      </c>
      <c r="C672" s="14">
        <v>0</v>
      </c>
      <c r="D672" s="112"/>
    </row>
    <row r="673" spans="1:4" s="82" customFormat="1" ht="15.75" customHeight="1">
      <c r="A673" s="52">
        <v>2082799</v>
      </c>
      <c r="B673" s="49" t="s">
        <v>1960</v>
      </c>
      <c r="C673" s="14">
        <v>0</v>
      </c>
      <c r="D673" s="112"/>
    </row>
    <row r="674" spans="1:4" s="111" customFormat="1" ht="15.75" customHeight="1">
      <c r="A674" s="27">
        <v>20828</v>
      </c>
      <c r="B674" s="46" t="s">
        <v>1961</v>
      </c>
      <c r="C674" s="66">
        <f>SUM(C675:C681)</f>
        <v>262</v>
      </c>
      <c r="D674" s="66">
        <f>SUM(D675:D681)</f>
        <v>0</v>
      </c>
    </row>
    <row r="675" spans="1:4" s="82" customFormat="1" ht="15.75" customHeight="1">
      <c r="A675" s="52">
        <v>2082801</v>
      </c>
      <c r="B675" s="49" t="s">
        <v>1484</v>
      </c>
      <c r="C675" s="14">
        <v>0</v>
      </c>
      <c r="D675" s="112"/>
    </row>
    <row r="676" spans="1:4" s="82" customFormat="1" ht="15.75" customHeight="1">
      <c r="A676" s="52">
        <v>2082802</v>
      </c>
      <c r="B676" s="49" t="s">
        <v>1485</v>
      </c>
      <c r="C676" s="14">
        <v>0</v>
      </c>
      <c r="D676" s="112"/>
    </row>
    <row r="677" spans="1:4" s="82" customFormat="1" ht="15.75" customHeight="1">
      <c r="A677" s="52">
        <v>2082803</v>
      </c>
      <c r="B677" s="49" t="s">
        <v>1486</v>
      </c>
      <c r="C677" s="14">
        <v>0</v>
      </c>
      <c r="D677" s="112"/>
    </row>
    <row r="678" spans="1:4" s="82" customFormat="1" ht="15.75" customHeight="1">
      <c r="A678" s="52">
        <v>2082804</v>
      </c>
      <c r="B678" s="49" t="s">
        <v>1962</v>
      </c>
      <c r="C678" s="14">
        <v>161</v>
      </c>
      <c r="D678" s="112"/>
    </row>
    <row r="679" spans="1:4" s="82" customFormat="1" ht="15.75" customHeight="1">
      <c r="A679" s="52">
        <v>2082805</v>
      </c>
      <c r="B679" s="49" t="s">
        <v>1963</v>
      </c>
      <c r="C679" s="14">
        <v>101</v>
      </c>
      <c r="D679" s="112"/>
    </row>
    <row r="680" spans="1:4" s="82" customFormat="1" ht="15.75" customHeight="1">
      <c r="A680" s="52">
        <v>2082850</v>
      </c>
      <c r="B680" s="49" t="s">
        <v>1493</v>
      </c>
      <c r="C680" s="14">
        <v>0</v>
      </c>
      <c r="D680" s="112"/>
    </row>
    <row r="681" spans="1:4" s="82" customFormat="1" ht="15.75" customHeight="1">
      <c r="A681" s="52">
        <v>2082899</v>
      </c>
      <c r="B681" s="49" t="s">
        <v>1964</v>
      </c>
      <c r="C681" s="14">
        <v>0</v>
      </c>
      <c r="D681" s="112"/>
    </row>
    <row r="682" spans="1:4" s="111" customFormat="1" ht="15.75" customHeight="1">
      <c r="A682" s="27">
        <v>20899</v>
      </c>
      <c r="B682" s="46" t="s">
        <v>1965</v>
      </c>
      <c r="C682" s="66">
        <f>C683</f>
        <v>4084</v>
      </c>
      <c r="D682" s="66">
        <f>D683</f>
        <v>3297</v>
      </c>
    </row>
    <row r="683" spans="1:4" s="82" customFormat="1" ht="15.75" customHeight="1">
      <c r="A683" s="52">
        <v>2089901</v>
      </c>
      <c r="B683" s="49" t="s">
        <v>1966</v>
      </c>
      <c r="C683" s="14">
        <f>787+3297</f>
        <v>4084</v>
      </c>
      <c r="D683" s="112">
        <v>3297</v>
      </c>
    </row>
    <row r="684" spans="1:4" s="111" customFormat="1" ht="15.75" customHeight="1">
      <c r="A684" s="27">
        <v>210</v>
      </c>
      <c r="B684" s="46" t="s">
        <v>1967</v>
      </c>
      <c r="C684" s="66">
        <f>C685+C690+C703+C707+C719+C722+C726+C731+C735+C739+C742+C751+C753</f>
        <v>75378</v>
      </c>
      <c r="D684" s="66">
        <f>D685+D690+D703+D707+D719+D722+D726+D731+D735+D739+D742+D751+D753</f>
        <v>31547</v>
      </c>
    </row>
    <row r="685" spans="1:4" s="111" customFormat="1" ht="15.75" customHeight="1">
      <c r="A685" s="27">
        <v>21001</v>
      </c>
      <c r="B685" s="46" t="s">
        <v>1968</v>
      </c>
      <c r="C685" s="66">
        <f>SUM(C686:C689)</f>
        <v>3432</v>
      </c>
      <c r="D685" s="66">
        <f>SUM(D686:D689)</f>
        <v>0</v>
      </c>
    </row>
    <row r="686" spans="1:4" s="82" customFormat="1" ht="15.75" customHeight="1">
      <c r="A686" s="52">
        <v>2100101</v>
      </c>
      <c r="B686" s="49" t="s">
        <v>1484</v>
      </c>
      <c r="C686" s="14">
        <v>3168</v>
      </c>
      <c r="D686" s="112"/>
    </row>
    <row r="687" spans="1:4" s="82" customFormat="1" ht="15.75" customHeight="1">
      <c r="A687" s="52">
        <v>2100102</v>
      </c>
      <c r="B687" s="49" t="s">
        <v>1485</v>
      </c>
      <c r="C687" s="14">
        <v>63</v>
      </c>
      <c r="D687" s="112"/>
    </row>
    <row r="688" spans="1:4" s="82" customFormat="1" ht="15.75" customHeight="1">
      <c r="A688" s="52">
        <v>2100103</v>
      </c>
      <c r="B688" s="49" t="s">
        <v>1486</v>
      </c>
      <c r="C688" s="14">
        <v>38</v>
      </c>
      <c r="D688" s="112"/>
    </row>
    <row r="689" spans="1:4" s="82" customFormat="1" ht="15.75" customHeight="1">
      <c r="A689" s="52">
        <v>2100199</v>
      </c>
      <c r="B689" s="49" t="s">
        <v>1969</v>
      </c>
      <c r="C689" s="14">
        <v>163</v>
      </c>
      <c r="D689" s="112"/>
    </row>
    <row r="690" spans="1:4" s="111" customFormat="1" ht="15.75" customHeight="1">
      <c r="A690" s="27">
        <v>21002</v>
      </c>
      <c r="B690" s="46" t="s">
        <v>1970</v>
      </c>
      <c r="C690" s="66">
        <f>SUM(C691:C702)</f>
        <v>7145</v>
      </c>
      <c r="D690" s="66">
        <f>SUM(D691:D702)</f>
        <v>0</v>
      </c>
    </row>
    <row r="691" spans="1:4" s="82" customFormat="1" ht="15.75" customHeight="1">
      <c r="A691" s="52">
        <v>2100201</v>
      </c>
      <c r="B691" s="49" t="s">
        <v>1971</v>
      </c>
      <c r="C691" s="14">
        <v>4712</v>
      </c>
      <c r="D691" s="112"/>
    </row>
    <row r="692" spans="1:4" s="82" customFormat="1" ht="15.75" customHeight="1">
      <c r="A692" s="52">
        <v>2100202</v>
      </c>
      <c r="B692" s="49" t="s">
        <v>1972</v>
      </c>
      <c r="C692" s="14">
        <v>1959</v>
      </c>
      <c r="D692" s="112"/>
    </row>
    <row r="693" spans="1:4" s="82" customFormat="1" ht="15.75" customHeight="1">
      <c r="A693" s="52">
        <v>2100203</v>
      </c>
      <c r="B693" s="49" t="s">
        <v>1973</v>
      </c>
      <c r="C693" s="14">
        <v>242</v>
      </c>
      <c r="D693" s="112"/>
    </row>
    <row r="694" spans="1:4" s="82" customFormat="1" ht="15.75" customHeight="1">
      <c r="A694" s="52">
        <v>2100204</v>
      </c>
      <c r="B694" s="49" t="s">
        <v>1974</v>
      </c>
      <c r="C694" s="14">
        <v>0</v>
      </c>
      <c r="D694" s="112"/>
    </row>
    <row r="695" spans="1:4" s="82" customFormat="1" ht="15.75" customHeight="1">
      <c r="A695" s="52">
        <v>2100205</v>
      </c>
      <c r="B695" s="49" t="s">
        <v>1975</v>
      </c>
      <c r="C695" s="14">
        <v>232</v>
      </c>
      <c r="D695" s="112"/>
    </row>
    <row r="696" spans="1:4" s="82" customFormat="1" ht="15.75" customHeight="1">
      <c r="A696" s="52">
        <v>2100206</v>
      </c>
      <c r="B696" s="49" t="s">
        <v>1976</v>
      </c>
      <c r="C696" s="14">
        <v>0</v>
      </c>
      <c r="D696" s="112"/>
    </row>
    <row r="697" spans="1:4" s="82" customFormat="1" ht="15.75" customHeight="1">
      <c r="A697" s="52">
        <v>2100207</v>
      </c>
      <c r="B697" s="49" t="s">
        <v>1977</v>
      </c>
      <c r="C697" s="14">
        <v>0</v>
      </c>
      <c r="D697" s="112"/>
    </row>
    <row r="698" spans="1:4" s="82" customFormat="1" ht="15.75" customHeight="1">
      <c r="A698" s="52">
        <v>2100208</v>
      </c>
      <c r="B698" s="49" t="s">
        <v>1978</v>
      </c>
      <c r="C698" s="14">
        <v>0</v>
      </c>
      <c r="D698" s="112"/>
    </row>
    <row r="699" spans="1:4" s="82" customFormat="1" ht="15.75" customHeight="1">
      <c r="A699" s="52">
        <v>2100209</v>
      </c>
      <c r="B699" s="49" t="s">
        <v>1979</v>
      </c>
      <c r="C699" s="14">
        <v>0</v>
      </c>
      <c r="D699" s="112"/>
    </row>
    <row r="700" spans="1:4" s="82" customFormat="1" ht="15.75" customHeight="1">
      <c r="A700" s="52">
        <v>2100210</v>
      </c>
      <c r="B700" s="49" t="s">
        <v>1980</v>
      </c>
      <c r="C700" s="14">
        <v>0</v>
      </c>
      <c r="D700" s="112"/>
    </row>
    <row r="701" spans="1:4" s="82" customFormat="1" ht="15.75" customHeight="1">
      <c r="A701" s="52">
        <v>2100211</v>
      </c>
      <c r="B701" s="49" t="s">
        <v>1981</v>
      </c>
      <c r="C701" s="14">
        <v>0</v>
      </c>
      <c r="D701" s="112"/>
    </row>
    <row r="702" spans="1:4" s="82" customFormat="1" ht="15.75" customHeight="1">
      <c r="A702" s="52">
        <v>2100299</v>
      </c>
      <c r="B702" s="49" t="s">
        <v>1982</v>
      </c>
      <c r="C702" s="14">
        <v>0</v>
      </c>
      <c r="D702" s="112"/>
    </row>
    <row r="703" spans="1:4" s="111" customFormat="1" ht="15.75" customHeight="1">
      <c r="A703" s="27">
        <v>21003</v>
      </c>
      <c r="B703" s="46" t="s">
        <v>1983</v>
      </c>
      <c r="C703" s="66">
        <f>SUM(C704:C706)</f>
        <v>12439</v>
      </c>
      <c r="D703" s="66">
        <f>SUM(D704:D706)</f>
        <v>0</v>
      </c>
    </row>
    <row r="704" spans="1:4" s="82" customFormat="1" ht="15.75" customHeight="1">
      <c r="A704" s="52">
        <v>2100301</v>
      </c>
      <c r="B704" s="49" t="s">
        <v>1984</v>
      </c>
      <c r="C704" s="14">
        <v>4545</v>
      </c>
      <c r="D704" s="112"/>
    </row>
    <row r="705" spans="1:4" s="82" customFormat="1" ht="15.75" customHeight="1">
      <c r="A705" s="52">
        <v>2100302</v>
      </c>
      <c r="B705" s="49" t="s">
        <v>1985</v>
      </c>
      <c r="C705" s="14">
        <v>6814</v>
      </c>
      <c r="D705" s="112"/>
    </row>
    <row r="706" spans="1:4" s="82" customFormat="1" ht="15.75" customHeight="1">
      <c r="A706" s="52">
        <v>2100399</v>
      </c>
      <c r="B706" s="49" t="s">
        <v>1986</v>
      </c>
      <c r="C706" s="14">
        <v>1080</v>
      </c>
      <c r="D706" s="112"/>
    </row>
    <row r="707" spans="1:4" s="111" customFormat="1" ht="15.75" customHeight="1">
      <c r="A707" s="27">
        <v>21004</v>
      </c>
      <c r="B707" s="46" t="s">
        <v>1987</v>
      </c>
      <c r="C707" s="66">
        <f>SUM(C708:C718)</f>
        <v>10586</v>
      </c>
      <c r="D707" s="66">
        <f>SUM(D708:D718)</f>
        <v>0</v>
      </c>
    </row>
    <row r="708" spans="1:4" s="82" customFormat="1" ht="15.75" customHeight="1">
      <c r="A708" s="52">
        <v>2100401</v>
      </c>
      <c r="B708" s="49" t="s">
        <v>1988</v>
      </c>
      <c r="C708" s="14">
        <v>4490</v>
      </c>
      <c r="D708" s="112"/>
    </row>
    <row r="709" spans="1:4" s="82" customFormat="1" ht="15.75" customHeight="1">
      <c r="A709" s="52">
        <v>2100402</v>
      </c>
      <c r="B709" s="49" t="s">
        <v>1989</v>
      </c>
      <c r="C709" s="14">
        <v>908</v>
      </c>
      <c r="D709" s="112"/>
    </row>
    <row r="710" spans="1:4" s="82" customFormat="1" ht="15.75" customHeight="1">
      <c r="A710" s="52">
        <v>2100403</v>
      </c>
      <c r="B710" s="49" t="s">
        <v>1990</v>
      </c>
      <c r="C710" s="14">
        <v>1971</v>
      </c>
      <c r="D710" s="112"/>
    </row>
    <row r="711" spans="1:4" s="82" customFormat="1" ht="15.75" customHeight="1">
      <c r="A711" s="52">
        <v>2100404</v>
      </c>
      <c r="B711" s="49" t="s">
        <v>1991</v>
      </c>
      <c r="C711" s="14">
        <v>0</v>
      </c>
      <c r="D711" s="112"/>
    </row>
    <row r="712" spans="1:4" s="82" customFormat="1" ht="15.75" customHeight="1">
      <c r="A712" s="52">
        <v>2100405</v>
      </c>
      <c r="B712" s="49" t="s">
        <v>1992</v>
      </c>
      <c r="C712" s="14">
        <v>0</v>
      </c>
      <c r="D712" s="112"/>
    </row>
    <row r="713" spans="1:4" s="82" customFormat="1" ht="15.75" customHeight="1">
      <c r="A713" s="52">
        <v>2100406</v>
      </c>
      <c r="B713" s="49" t="s">
        <v>1993</v>
      </c>
      <c r="C713" s="14">
        <v>1454</v>
      </c>
      <c r="D713" s="112"/>
    </row>
    <row r="714" spans="1:4" s="82" customFormat="1" ht="15.75" customHeight="1">
      <c r="A714" s="52">
        <v>2100407</v>
      </c>
      <c r="B714" s="49" t="s">
        <v>1994</v>
      </c>
      <c r="C714" s="14">
        <v>0</v>
      </c>
      <c r="D714" s="112"/>
    </row>
    <row r="715" spans="1:4" s="82" customFormat="1" ht="15.75" customHeight="1">
      <c r="A715" s="52">
        <v>2100408</v>
      </c>
      <c r="B715" s="49" t="s">
        <v>1995</v>
      </c>
      <c r="C715" s="14">
        <v>413</v>
      </c>
      <c r="D715" s="112"/>
    </row>
    <row r="716" spans="1:4" s="82" customFormat="1" ht="15.75" customHeight="1">
      <c r="A716" s="52">
        <v>2100409</v>
      </c>
      <c r="B716" s="49" t="s">
        <v>1996</v>
      </c>
      <c r="C716" s="14">
        <v>736</v>
      </c>
      <c r="D716" s="112"/>
    </row>
    <row r="717" spans="1:4" s="82" customFormat="1" ht="15.75" customHeight="1">
      <c r="A717" s="52">
        <v>2100410</v>
      </c>
      <c r="B717" s="49" t="s">
        <v>1997</v>
      </c>
      <c r="C717" s="14">
        <v>0</v>
      </c>
      <c r="D717" s="112"/>
    </row>
    <row r="718" spans="1:4" s="82" customFormat="1" ht="15.75" customHeight="1">
      <c r="A718" s="52">
        <v>2100499</v>
      </c>
      <c r="B718" s="49" t="s">
        <v>1998</v>
      </c>
      <c r="C718" s="14">
        <v>614</v>
      </c>
      <c r="D718" s="112"/>
    </row>
    <row r="719" spans="1:4" s="111" customFormat="1" ht="15.75" customHeight="1">
      <c r="A719" s="27">
        <v>21006</v>
      </c>
      <c r="B719" s="46" t="s">
        <v>1999</v>
      </c>
      <c r="C719" s="66">
        <f>SUM(C720:C721)</f>
        <v>5</v>
      </c>
      <c r="D719" s="66">
        <f>SUM(D720:D721)</f>
        <v>0</v>
      </c>
    </row>
    <row r="720" spans="1:4" s="82" customFormat="1" ht="15.75" customHeight="1">
      <c r="A720" s="52">
        <v>2100601</v>
      </c>
      <c r="B720" s="49" t="s">
        <v>2000</v>
      </c>
      <c r="C720" s="14">
        <v>5</v>
      </c>
      <c r="D720" s="112"/>
    </row>
    <row r="721" spans="1:4" s="82" customFormat="1" ht="15.75" customHeight="1">
      <c r="A721" s="52">
        <v>2100699</v>
      </c>
      <c r="B721" s="49" t="s">
        <v>2001</v>
      </c>
      <c r="C721" s="14">
        <v>0</v>
      </c>
      <c r="D721" s="112"/>
    </row>
    <row r="722" spans="1:4" s="111" customFormat="1" ht="15.75" customHeight="1">
      <c r="A722" s="27">
        <v>21007</v>
      </c>
      <c r="B722" s="46" t="s">
        <v>2002</v>
      </c>
      <c r="C722" s="66">
        <f>SUM(C723:C725)</f>
        <v>1125</v>
      </c>
      <c r="D722" s="66">
        <f>SUM(D723:D725)</f>
        <v>0</v>
      </c>
    </row>
    <row r="723" spans="1:4" s="82" customFormat="1" ht="15.75" customHeight="1">
      <c r="A723" s="52">
        <v>2100716</v>
      </c>
      <c r="B723" s="49" t="s">
        <v>2003</v>
      </c>
      <c r="C723" s="14">
        <v>11</v>
      </c>
      <c r="D723" s="112"/>
    </row>
    <row r="724" spans="1:4" s="82" customFormat="1" ht="15.75" customHeight="1">
      <c r="A724" s="52">
        <v>2100717</v>
      </c>
      <c r="B724" s="49" t="s">
        <v>2004</v>
      </c>
      <c r="C724" s="14">
        <v>528</v>
      </c>
      <c r="D724" s="112"/>
    </row>
    <row r="725" spans="1:4" s="82" customFormat="1" ht="15.75" customHeight="1">
      <c r="A725" s="52">
        <v>2100799</v>
      </c>
      <c r="B725" s="49" t="s">
        <v>2005</v>
      </c>
      <c r="C725" s="14">
        <v>586</v>
      </c>
      <c r="D725" s="112"/>
    </row>
    <row r="726" spans="1:4" s="111" customFormat="1" ht="15.75" customHeight="1">
      <c r="A726" s="27">
        <v>21011</v>
      </c>
      <c r="B726" s="46" t="s">
        <v>2006</v>
      </c>
      <c r="C726" s="66">
        <f>SUM(C727:C730)</f>
        <v>7107</v>
      </c>
      <c r="D726" s="66">
        <f>SUM(D727:D730)</f>
        <v>0</v>
      </c>
    </row>
    <row r="727" spans="1:4" s="82" customFormat="1" ht="15.75" customHeight="1">
      <c r="A727" s="52">
        <v>2101101</v>
      </c>
      <c r="B727" s="49" t="s">
        <v>2007</v>
      </c>
      <c r="C727" s="14">
        <v>2753</v>
      </c>
      <c r="D727" s="112"/>
    </row>
    <row r="728" spans="1:4" s="82" customFormat="1" ht="15.75" customHeight="1">
      <c r="A728" s="52">
        <v>2101102</v>
      </c>
      <c r="B728" s="49" t="s">
        <v>2008</v>
      </c>
      <c r="C728" s="14">
        <f>4745-2000</f>
        <v>2745</v>
      </c>
      <c r="D728" s="112"/>
    </row>
    <row r="729" spans="1:4" s="82" customFormat="1" ht="15.75" customHeight="1">
      <c r="A729" s="52">
        <v>2101103</v>
      </c>
      <c r="B729" s="49" t="s">
        <v>2009</v>
      </c>
      <c r="C729" s="14">
        <v>1392</v>
      </c>
      <c r="D729" s="112"/>
    </row>
    <row r="730" spans="1:4" s="82" customFormat="1" ht="15.75" customHeight="1">
      <c r="A730" s="52">
        <v>2101199</v>
      </c>
      <c r="B730" s="49" t="s">
        <v>2010</v>
      </c>
      <c r="C730" s="14">
        <v>217</v>
      </c>
      <c r="D730" s="112"/>
    </row>
    <row r="731" spans="1:4" s="111" customFormat="1" ht="15.75" customHeight="1">
      <c r="A731" s="27">
        <v>21012</v>
      </c>
      <c r="B731" s="46" t="s">
        <v>2011</v>
      </c>
      <c r="C731" s="66">
        <f>SUM(C732:C734)</f>
        <v>30393</v>
      </c>
      <c r="D731" s="66">
        <f>SUM(D732:D734)</f>
        <v>29983</v>
      </c>
    </row>
    <row r="732" spans="1:4" s="82" customFormat="1" ht="15.75" customHeight="1">
      <c r="A732" s="52">
        <v>2101201</v>
      </c>
      <c r="B732" s="49" t="s">
        <v>2012</v>
      </c>
      <c r="C732" s="14">
        <v>0</v>
      </c>
      <c r="D732" s="112"/>
    </row>
    <row r="733" spans="1:4" s="82" customFormat="1" ht="15.75" customHeight="1">
      <c r="A733" s="52">
        <v>2101202</v>
      </c>
      <c r="B733" s="49" t="s">
        <v>2013</v>
      </c>
      <c r="C733" s="14">
        <f>410+29983</f>
        <v>30393</v>
      </c>
      <c r="D733" s="112">
        <v>29983</v>
      </c>
    </row>
    <row r="734" spans="1:4" s="82" customFormat="1" ht="15.75" customHeight="1">
      <c r="A734" s="52">
        <v>2101299</v>
      </c>
      <c r="B734" s="49" t="s">
        <v>2014</v>
      </c>
      <c r="C734" s="14">
        <v>0</v>
      </c>
      <c r="D734" s="112"/>
    </row>
    <row r="735" spans="1:4" s="111" customFormat="1" ht="15.75" customHeight="1">
      <c r="A735" s="27">
        <v>21013</v>
      </c>
      <c r="B735" s="46" t="s">
        <v>2015</v>
      </c>
      <c r="C735" s="66">
        <f>SUM(C736:C738)</f>
        <v>2207</v>
      </c>
      <c r="D735" s="66">
        <f>SUM(D736:D738)</f>
        <v>1345</v>
      </c>
    </row>
    <row r="736" spans="1:4" s="82" customFormat="1" ht="15.75" customHeight="1">
      <c r="A736" s="52">
        <v>2101301</v>
      </c>
      <c r="B736" s="49" t="s">
        <v>2016</v>
      </c>
      <c r="C736" s="14">
        <f>792+1345</f>
        <v>2137</v>
      </c>
      <c r="D736" s="112">
        <v>1345</v>
      </c>
    </row>
    <row r="737" spans="1:4" s="82" customFormat="1" ht="15.75" customHeight="1">
      <c r="A737" s="52">
        <v>2101302</v>
      </c>
      <c r="B737" s="49" t="s">
        <v>2017</v>
      </c>
      <c r="C737" s="14">
        <v>0</v>
      </c>
      <c r="D737" s="112"/>
    </row>
    <row r="738" spans="1:4" s="82" customFormat="1" ht="15.75" customHeight="1">
      <c r="A738" s="52">
        <v>2101399</v>
      </c>
      <c r="B738" s="49" t="s">
        <v>2018</v>
      </c>
      <c r="C738" s="14">
        <v>70</v>
      </c>
      <c r="D738" s="112"/>
    </row>
    <row r="739" spans="1:4" s="111" customFormat="1" ht="15.75" customHeight="1">
      <c r="A739" s="27">
        <v>21014</v>
      </c>
      <c r="B739" s="46" t="s">
        <v>2019</v>
      </c>
      <c r="C739" s="66">
        <f>SUM(C740:C741)</f>
        <v>263</v>
      </c>
      <c r="D739" s="66">
        <f>SUM(D740:D741)</f>
        <v>219</v>
      </c>
    </row>
    <row r="740" spans="1:4" s="82" customFormat="1" ht="15.75" customHeight="1">
      <c r="A740" s="52">
        <v>2101401</v>
      </c>
      <c r="B740" s="49" t="s">
        <v>2020</v>
      </c>
      <c r="C740" s="14">
        <f>44+219</f>
        <v>263</v>
      </c>
      <c r="D740" s="112">
        <v>219</v>
      </c>
    </row>
    <row r="741" spans="1:4" s="82" customFormat="1" ht="15.75" customHeight="1">
      <c r="A741" s="52">
        <v>2101499</v>
      </c>
      <c r="B741" s="49" t="s">
        <v>2021</v>
      </c>
      <c r="C741" s="14">
        <v>0</v>
      </c>
      <c r="D741" s="112"/>
    </row>
    <row r="742" spans="1:4" s="111" customFormat="1" ht="15.75" customHeight="1">
      <c r="A742" s="27">
        <v>21015</v>
      </c>
      <c r="B742" s="46" t="s">
        <v>2022</v>
      </c>
      <c r="C742" s="66">
        <f>SUM(C743:C750)</f>
        <v>49</v>
      </c>
      <c r="D742" s="66">
        <f>SUM(D743:D750)</f>
        <v>0</v>
      </c>
    </row>
    <row r="743" spans="1:4" s="82" customFormat="1" ht="15.75" customHeight="1">
      <c r="A743" s="52">
        <v>2101501</v>
      </c>
      <c r="B743" s="49" t="s">
        <v>1484</v>
      </c>
      <c r="C743" s="14">
        <v>33</v>
      </c>
      <c r="D743" s="112"/>
    </row>
    <row r="744" spans="1:4" s="82" customFormat="1" ht="15.75" customHeight="1">
      <c r="A744" s="52">
        <v>2101502</v>
      </c>
      <c r="B744" s="49" t="s">
        <v>1485</v>
      </c>
      <c r="C744" s="14">
        <v>0</v>
      </c>
      <c r="D744" s="112"/>
    </row>
    <row r="745" spans="1:4" s="82" customFormat="1" ht="15.75" customHeight="1">
      <c r="A745" s="52">
        <v>2101503</v>
      </c>
      <c r="B745" s="49" t="s">
        <v>1486</v>
      </c>
      <c r="C745" s="14">
        <v>0</v>
      </c>
      <c r="D745" s="112"/>
    </row>
    <row r="746" spans="1:4" s="82" customFormat="1" ht="15.75" customHeight="1">
      <c r="A746" s="52">
        <v>2101504</v>
      </c>
      <c r="B746" s="49" t="s">
        <v>1526</v>
      </c>
      <c r="C746" s="14">
        <v>2</v>
      </c>
      <c r="D746" s="112"/>
    </row>
    <row r="747" spans="1:4" s="82" customFormat="1" ht="15.75" customHeight="1">
      <c r="A747" s="52">
        <v>2101505</v>
      </c>
      <c r="B747" s="49" t="s">
        <v>2023</v>
      </c>
      <c r="C747" s="14">
        <v>2</v>
      </c>
      <c r="D747" s="112"/>
    </row>
    <row r="748" spans="1:4" s="82" customFormat="1" ht="15.75" customHeight="1">
      <c r="A748" s="52">
        <v>2101506</v>
      </c>
      <c r="B748" s="49" t="s">
        <v>2024</v>
      </c>
      <c r="C748" s="14">
        <v>2</v>
      </c>
      <c r="D748" s="112"/>
    </row>
    <row r="749" spans="1:4" s="82" customFormat="1" ht="15.75" customHeight="1">
      <c r="A749" s="52">
        <v>2101550</v>
      </c>
      <c r="B749" s="49" t="s">
        <v>1493</v>
      </c>
      <c r="C749" s="14">
        <v>0</v>
      </c>
      <c r="D749" s="112"/>
    </row>
    <row r="750" spans="1:4" s="82" customFormat="1" ht="15.75" customHeight="1">
      <c r="A750" s="52">
        <v>2101599</v>
      </c>
      <c r="B750" s="49" t="s">
        <v>2025</v>
      </c>
      <c r="C750" s="14">
        <v>10</v>
      </c>
      <c r="D750" s="112"/>
    </row>
    <row r="751" spans="1:4" s="111" customFormat="1" ht="15.75" customHeight="1">
      <c r="A751" s="27">
        <v>21016</v>
      </c>
      <c r="B751" s="46" t="s">
        <v>2026</v>
      </c>
      <c r="C751" s="66">
        <f>C752</f>
        <v>254</v>
      </c>
      <c r="D751" s="66">
        <f>D752</f>
        <v>0</v>
      </c>
    </row>
    <row r="752" spans="1:4" s="82" customFormat="1" ht="15.75" customHeight="1">
      <c r="A752" s="52">
        <v>2101601</v>
      </c>
      <c r="B752" s="49" t="s">
        <v>2027</v>
      </c>
      <c r="C752" s="14">
        <v>254</v>
      </c>
      <c r="D752" s="112"/>
    </row>
    <row r="753" spans="1:4" s="111" customFormat="1" ht="15.75" customHeight="1">
      <c r="A753" s="27">
        <v>21099</v>
      </c>
      <c r="B753" s="46" t="s">
        <v>2028</v>
      </c>
      <c r="C753" s="66">
        <f>C754</f>
        <v>373</v>
      </c>
      <c r="D753" s="66">
        <f>D754</f>
        <v>0</v>
      </c>
    </row>
    <row r="754" spans="1:4" s="82" customFormat="1" ht="15.75" customHeight="1">
      <c r="A754" s="52">
        <v>2109901</v>
      </c>
      <c r="B754" s="49" t="s">
        <v>2029</v>
      </c>
      <c r="C754" s="14">
        <v>373</v>
      </c>
      <c r="D754" s="112"/>
    </row>
    <row r="755" spans="1:4" s="111" customFormat="1" ht="15.75" customHeight="1">
      <c r="A755" s="27">
        <v>211</v>
      </c>
      <c r="B755" s="46" t="s">
        <v>2030</v>
      </c>
      <c r="C755" s="66">
        <f>C756+C765+C769+C777+C783+C790+C796+C799+C802+C804+C806+C812+C814+C816+C831</f>
        <v>7500</v>
      </c>
      <c r="D755" s="66">
        <f>D756+D765+D769+D777+D783+D790+D796+D799+D802+D804+D806+D812+D814+D816+D831</f>
        <v>576</v>
      </c>
    </row>
    <row r="756" spans="1:4" s="111" customFormat="1" ht="15.75" customHeight="1">
      <c r="A756" s="27">
        <v>21101</v>
      </c>
      <c r="B756" s="46" t="s">
        <v>2031</v>
      </c>
      <c r="C756" s="66">
        <f>SUM(C757:C764)</f>
        <v>3776</v>
      </c>
      <c r="D756" s="66">
        <f>SUM(D757:D764)</f>
        <v>0</v>
      </c>
    </row>
    <row r="757" spans="1:4" s="82" customFormat="1" ht="15.75" customHeight="1">
      <c r="A757" s="52">
        <v>2110101</v>
      </c>
      <c r="B757" s="49" t="s">
        <v>1484</v>
      </c>
      <c r="C757" s="14">
        <v>2909</v>
      </c>
      <c r="D757" s="112"/>
    </row>
    <row r="758" spans="1:4" s="82" customFormat="1" ht="15.75" customHeight="1">
      <c r="A758" s="52">
        <v>2110102</v>
      </c>
      <c r="B758" s="49" t="s">
        <v>1485</v>
      </c>
      <c r="C758" s="14">
        <v>258</v>
      </c>
      <c r="D758" s="112"/>
    </row>
    <row r="759" spans="1:4" s="82" customFormat="1" ht="15.75" customHeight="1">
      <c r="A759" s="52">
        <v>2110103</v>
      </c>
      <c r="B759" s="49" t="s">
        <v>1486</v>
      </c>
      <c r="C759" s="14">
        <v>263</v>
      </c>
      <c r="D759" s="112"/>
    </row>
    <row r="760" spans="1:4" s="82" customFormat="1" ht="15.75" customHeight="1">
      <c r="A760" s="52">
        <v>2110104</v>
      </c>
      <c r="B760" s="49" t="s">
        <v>2032</v>
      </c>
      <c r="C760" s="14">
        <v>0</v>
      </c>
      <c r="D760" s="112"/>
    </row>
    <row r="761" spans="1:4" s="82" customFormat="1" ht="15.75" customHeight="1">
      <c r="A761" s="52">
        <v>2110105</v>
      </c>
      <c r="B761" s="49" t="s">
        <v>2033</v>
      </c>
      <c r="C761" s="14">
        <v>0</v>
      </c>
      <c r="D761" s="112"/>
    </row>
    <row r="762" spans="1:4" s="82" customFormat="1" ht="15.75" customHeight="1">
      <c r="A762" s="52">
        <v>2110106</v>
      </c>
      <c r="B762" s="49" t="s">
        <v>2034</v>
      </c>
      <c r="C762" s="14">
        <v>0</v>
      </c>
      <c r="D762" s="112"/>
    </row>
    <row r="763" spans="1:4" s="82" customFormat="1" ht="15.75" customHeight="1">
      <c r="A763" s="52">
        <v>2110107</v>
      </c>
      <c r="B763" s="49" t="s">
        <v>2035</v>
      </c>
      <c r="C763" s="14">
        <v>0</v>
      </c>
      <c r="D763" s="112"/>
    </row>
    <row r="764" spans="1:4" s="82" customFormat="1" ht="15.75" customHeight="1">
      <c r="A764" s="52">
        <v>2110199</v>
      </c>
      <c r="B764" s="49" t="s">
        <v>2036</v>
      </c>
      <c r="C764" s="14">
        <v>346</v>
      </c>
      <c r="D764" s="112"/>
    </row>
    <row r="765" spans="1:4" s="111" customFormat="1" ht="15.75" customHeight="1">
      <c r="A765" s="27">
        <v>21102</v>
      </c>
      <c r="B765" s="46" t="s">
        <v>2037</v>
      </c>
      <c r="C765" s="66">
        <f>SUM(C766:C768)</f>
        <v>1394</v>
      </c>
      <c r="D765" s="66">
        <f>SUM(D766:D768)</f>
        <v>0</v>
      </c>
    </row>
    <row r="766" spans="1:4" s="82" customFormat="1" ht="15.75" customHeight="1">
      <c r="A766" s="52">
        <v>2110203</v>
      </c>
      <c r="B766" s="49" t="s">
        <v>2038</v>
      </c>
      <c r="C766" s="14">
        <v>31</v>
      </c>
      <c r="D766" s="112"/>
    </row>
    <row r="767" spans="1:4" s="82" customFormat="1" ht="15.75" customHeight="1">
      <c r="A767" s="52">
        <v>2110204</v>
      </c>
      <c r="B767" s="49" t="s">
        <v>2039</v>
      </c>
      <c r="C767" s="14">
        <v>0</v>
      </c>
      <c r="D767" s="112"/>
    </row>
    <row r="768" spans="1:4" s="82" customFormat="1" ht="15.75" customHeight="1">
      <c r="A768" s="52">
        <v>2110299</v>
      </c>
      <c r="B768" s="49" t="s">
        <v>2040</v>
      </c>
      <c r="C768" s="14">
        <v>1363</v>
      </c>
      <c r="D768" s="112"/>
    </row>
    <row r="769" spans="1:4" s="111" customFormat="1" ht="15.75" customHeight="1">
      <c r="A769" s="27">
        <v>21103</v>
      </c>
      <c r="B769" s="46" t="s">
        <v>2041</v>
      </c>
      <c r="C769" s="66">
        <f>SUM(C770:C776)</f>
        <v>951</v>
      </c>
      <c r="D769" s="66">
        <f>SUM(D770:D776)</f>
        <v>0</v>
      </c>
    </row>
    <row r="770" spans="1:4" s="82" customFormat="1" ht="15.75" customHeight="1">
      <c r="A770" s="52">
        <v>2110301</v>
      </c>
      <c r="B770" s="49" t="s">
        <v>2042</v>
      </c>
      <c r="C770" s="14">
        <v>20</v>
      </c>
      <c r="D770" s="112"/>
    </row>
    <row r="771" spans="1:4" s="82" customFormat="1" ht="15.75" customHeight="1">
      <c r="A771" s="52">
        <v>2110302</v>
      </c>
      <c r="B771" s="49" t="s">
        <v>2043</v>
      </c>
      <c r="C771" s="14">
        <v>720</v>
      </c>
      <c r="D771" s="112"/>
    </row>
    <row r="772" spans="1:4" s="82" customFormat="1" ht="15.75" customHeight="1">
      <c r="A772" s="52">
        <v>2110303</v>
      </c>
      <c r="B772" s="49" t="s">
        <v>2044</v>
      </c>
      <c r="C772" s="14">
        <v>0</v>
      </c>
      <c r="D772" s="112"/>
    </row>
    <row r="773" spans="1:4" s="82" customFormat="1" ht="15.75" customHeight="1">
      <c r="A773" s="52">
        <v>2110304</v>
      </c>
      <c r="B773" s="49" t="s">
        <v>2045</v>
      </c>
      <c r="C773" s="14">
        <v>0</v>
      </c>
      <c r="D773" s="112"/>
    </row>
    <row r="774" spans="1:4" s="82" customFormat="1" ht="15.75" customHeight="1">
      <c r="A774" s="52">
        <v>2110305</v>
      </c>
      <c r="B774" s="49" t="s">
        <v>2046</v>
      </c>
      <c r="C774" s="14">
        <v>0</v>
      </c>
      <c r="D774" s="112"/>
    </row>
    <row r="775" spans="1:4" s="82" customFormat="1" ht="15.75" customHeight="1">
      <c r="A775" s="52">
        <v>2110306</v>
      </c>
      <c r="B775" s="49" t="s">
        <v>2047</v>
      </c>
      <c r="C775" s="14">
        <v>0</v>
      </c>
      <c r="D775" s="112"/>
    </row>
    <row r="776" spans="1:4" s="82" customFormat="1" ht="15.75" customHeight="1">
      <c r="A776" s="52">
        <v>2110399</v>
      </c>
      <c r="B776" s="49" t="s">
        <v>2048</v>
      </c>
      <c r="C776" s="14">
        <v>211</v>
      </c>
      <c r="D776" s="112"/>
    </row>
    <row r="777" spans="1:4" s="111" customFormat="1" ht="15.75" customHeight="1">
      <c r="A777" s="27">
        <v>21104</v>
      </c>
      <c r="B777" s="46" t="s">
        <v>2049</v>
      </c>
      <c r="C777" s="66">
        <f>SUM(C778:C782)</f>
        <v>710</v>
      </c>
      <c r="D777" s="66">
        <f>SUM(D778:D782)</f>
        <v>0</v>
      </c>
    </row>
    <row r="778" spans="1:4" s="82" customFormat="1" ht="15.75" customHeight="1">
      <c r="A778" s="52">
        <v>2110401</v>
      </c>
      <c r="B778" s="49" t="s">
        <v>2050</v>
      </c>
      <c r="C778" s="14">
        <v>700</v>
      </c>
      <c r="D778" s="112"/>
    </row>
    <row r="779" spans="1:4" s="82" customFormat="1" ht="15.75" customHeight="1">
      <c r="A779" s="52">
        <v>2110402</v>
      </c>
      <c r="B779" s="49" t="s">
        <v>2051</v>
      </c>
      <c r="C779" s="14">
        <v>10</v>
      </c>
      <c r="D779" s="112"/>
    </row>
    <row r="780" spans="1:4" s="82" customFormat="1" ht="15.75" customHeight="1">
      <c r="A780" s="52">
        <v>2110403</v>
      </c>
      <c r="B780" s="49" t="s">
        <v>2052</v>
      </c>
      <c r="C780" s="14">
        <v>0</v>
      </c>
      <c r="D780" s="112"/>
    </row>
    <row r="781" spans="1:4" s="82" customFormat="1" ht="15.75" customHeight="1">
      <c r="A781" s="52">
        <v>2110404</v>
      </c>
      <c r="B781" s="49" t="s">
        <v>2053</v>
      </c>
      <c r="C781" s="14">
        <v>0</v>
      </c>
      <c r="D781" s="112"/>
    </row>
    <row r="782" spans="1:4" s="82" customFormat="1" ht="15.75" customHeight="1">
      <c r="A782" s="52">
        <v>2110499</v>
      </c>
      <c r="B782" s="49" t="s">
        <v>2054</v>
      </c>
      <c r="C782" s="14">
        <v>0</v>
      </c>
      <c r="D782" s="112"/>
    </row>
    <row r="783" spans="1:4" s="111" customFormat="1" ht="15.75" customHeight="1">
      <c r="A783" s="27">
        <v>21105</v>
      </c>
      <c r="B783" s="46" t="s">
        <v>2055</v>
      </c>
      <c r="C783" s="66">
        <f>SUM(C784:C789)</f>
        <v>638</v>
      </c>
      <c r="D783" s="66">
        <f>SUM(D784:D789)</f>
        <v>559</v>
      </c>
    </row>
    <row r="784" spans="1:4" s="82" customFormat="1" ht="15.75" customHeight="1">
      <c r="A784" s="52">
        <v>2110501</v>
      </c>
      <c r="B784" s="49" t="s">
        <v>2056</v>
      </c>
      <c r="C784" s="14">
        <v>0</v>
      </c>
      <c r="D784" s="112"/>
    </row>
    <row r="785" spans="1:4" s="82" customFormat="1" ht="15.75" customHeight="1">
      <c r="A785" s="52">
        <v>2110502</v>
      </c>
      <c r="B785" s="49" t="s">
        <v>2057</v>
      </c>
      <c r="C785" s="14">
        <f>79+559</f>
        <v>638</v>
      </c>
      <c r="D785" s="112">
        <v>559</v>
      </c>
    </row>
    <row r="786" spans="1:4" s="82" customFormat="1" ht="15.75" customHeight="1">
      <c r="A786" s="52">
        <v>2110503</v>
      </c>
      <c r="B786" s="49" t="s">
        <v>2058</v>
      </c>
      <c r="C786" s="14">
        <v>0</v>
      </c>
      <c r="D786" s="112"/>
    </row>
    <row r="787" spans="1:4" s="82" customFormat="1" ht="15.75" customHeight="1">
      <c r="A787" s="52">
        <v>2110506</v>
      </c>
      <c r="B787" s="49" t="s">
        <v>2059</v>
      </c>
      <c r="C787" s="14">
        <v>0</v>
      </c>
      <c r="D787" s="112"/>
    </row>
    <row r="788" spans="1:4" s="82" customFormat="1" ht="15.75" customHeight="1">
      <c r="A788" s="52">
        <v>2110507</v>
      </c>
      <c r="B788" s="49" t="s">
        <v>2060</v>
      </c>
      <c r="C788" s="14">
        <v>0</v>
      </c>
      <c r="D788" s="112"/>
    </row>
    <row r="789" spans="1:4" s="82" customFormat="1" ht="15.75" customHeight="1">
      <c r="A789" s="52">
        <v>2110599</v>
      </c>
      <c r="B789" s="49" t="s">
        <v>2061</v>
      </c>
      <c r="C789" s="14">
        <v>0</v>
      </c>
      <c r="D789" s="112"/>
    </row>
    <row r="790" spans="1:4" s="111" customFormat="1" ht="15.75" customHeight="1">
      <c r="A790" s="27">
        <v>21106</v>
      </c>
      <c r="B790" s="46" t="s">
        <v>2062</v>
      </c>
      <c r="C790" s="66">
        <f>SUM(C791:C795)</f>
        <v>17</v>
      </c>
      <c r="D790" s="66">
        <f>SUM(D791:D795)</f>
        <v>17</v>
      </c>
    </row>
    <row r="791" spans="1:4" s="82" customFormat="1" ht="15.75" customHeight="1">
      <c r="A791" s="52">
        <v>2110602</v>
      </c>
      <c r="B791" s="49" t="s">
        <v>2063</v>
      </c>
      <c r="C791" s="14">
        <v>17</v>
      </c>
      <c r="D791" s="112">
        <v>17</v>
      </c>
    </row>
    <row r="792" spans="1:4" s="82" customFormat="1" ht="15.75" customHeight="1">
      <c r="A792" s="52">
        <v>2110603</v>
      </c>
      <c r="B792" s="49" t="s">
        <v>2064</v>
      </c>
      <c r="C792" s="14">
        <v>0</v>
      </c>
      <c r="D792" s="112"/>
    </row>
    <row r="793" spans="1:4" s="82" customFormat="1" ht="15.75" customHeight="1">
      <c r="A793" s="52">
        <v>2110604</v>
      </c>
      <c r="B793" s="49" t="s">
        <v>2065</v>
      </c>
      <c r="C793" s="14">
        <v>0</v>
      </c>
      <c r="D793" s="112"/>
    </row>
    <row r="794" spans="1:4" s="82" customFormat="1" ht="15.75" customHeight="1">
      <c r="A794" s="52">
        <v>2110605</v>
      </c>
      <c r="B794" s="49" t="s">
        <v>2066</v>
      </c>
      <c r="C794" s="14">
        <v>0</v>
      </c>
      <c r="D794" s="112"/>
    </row>
    <row r="795" spans="1:4" s="82" customFormat="1" ht="15.75" customHeight="1">
      <c r="A795" s="52">
        <v>2110699</v>
      </c>
      <c r="B795" s="49" t="s">
        <v>2067</v>
      </c>
      <c r="C795" s="14">
        <v>0</v>
      </c>
      <c r="D795" s="112"/>
    </row>
    <row r="796" spans="1:4" s="111" customFormat="1" ht="15.75" customHeight="1">
      <c r="A796" s="27">
        <v>21107</v>
      </c>
      <c r="B796" s="46" t="s">
        <v>2068</v>
      </c>
      <c r="C796" s="66">
        <f>SUM(C797:C798)</f>
        <v>0</v>
      </c>
      <c r="D796" s="66">
        <f>SUM(D797:D798)</f>
        <v>0</v>
      </c>
    </row>
    <row r="797" spans="1:4" s="82" customFormat="1" ht="15.75" customHeight="1">
      <c r="A797" s="52">
        <v>2110704</v>
      </c>
      <c r="B797" s="49" t="s">
        <v>2069</v>
      </c>
      <c r="C797" s="14">
        <v>0</v>
      </c>
      <c r="D797" s="112"/>
    </row>
    <row r="798" spans="1:4" s="82" customFormat="1" ht="15.75" customHeight="1">
      <c r="A798" s="52">
        <v>2110799</v>
      </c>
      <c r="B798" s="49" t="s">
        <v>2070</v>
      </c>
      <c r="C798" s="14">
        <v>0</v>
      </c>
      <c r="D798" s="112"/>
    </row>
    <row r="799" spans="1:4" s="111" customFormat="1" ht="15.75" customHeight="1">
      <c r="A799" s="27">
        <v>21108</v>
      </c>
      <c r="B799" s="46" t="s">
        <v>2071</v>
      </c>
      <c r="C799" s="66">
        <f>SUM(C800:C801)</f>
        <v>0</v>
      </c>
      <c r="D799" s="66">
        <f>SUM(D800:D801)</f>
        <v>0</v>
      </c>
    </row>
    <row r="800" spans="1:4" s="82" customFormat="1" ht="15.75" customHeight="1">
      <c r="A800" s="52">
        <v>2110804</v>
      </c>
      <c r="B800" s="49" t="s">
        <v>2072</v>
      </c>
      <c r="C800" s="14">
        <v>0</v>
      </c>
      <c r="D800" s="112"/>
    </row>
    <row r="801" spans="1:4" s="82" customFormat="1" ht="15.75" customHeight="1">
      <c r="A801" s="52">
        <v>2110899</v>
      </c>
      <c r="B801" s="49" t="s">
        <v>2073</v>
      </c>
      <c r="C801" s="14">
        <v>0</v>
      </c>
      <c r="D801" s="112"/>
    </row>
    <row r="802" spans="1:4" s="111" customFormat="1" ht="15.75" customHeight="1">
      <c r="A802" s="27">
        <v>21109</v>
      </c>
      <c r="B802" s="46" t="s">
        <v>2074</v>
      </c>
      <c r="C802" s="66">
        <f>SUM(C803)</f>
        <v>0</v>
      </c>
      <c r="D802" s="66">
        <f>SUM(D803)</f>
        <v>0</v>
      </c>
    </row>
    <row r="803" spans="1:4" s="82" customFormat="1" ht="15.75" customHeight="1">
      <c r="A803" s="52">
        <v>2110901</v>
      </c>
      <c r="B803" s="49" t="s">
        <v>2075</v>
      </c>
      <c r="C803" s="14">
        <v>0</v>
      </c>
      <c r="D803" s="112"/>
    </row>
    <row r="804" spans="1:4" s="111" customFormat="1" ht="15.75" customHeight="1">
      <c r="A804" s="27">
        <v>21110</v>
      </c>
      <c r="B804" s="46" t="s">
        <v>2076</v>
      </c>
      <c r="C804" s="66">
        <f>C805</f>
        <v>0</v>
      </c>
      <c r="D804" s="66">
        <f>D805</f>
        <v>0</v>
      </c>
    </row>
    <row r="805" spans="1:4" s="82" customFormat="1" ht="15.75" customHeight="1">
      <c r="A805" s="52">
        <v>2111001</v>
      </c>
      <c r="B805" s="49" t="s">
        <v>2077</v>
      </c>
      <c r="C805" s="14">
        <v>0</v>
      </c>
      <c r="D805" s="112"/>
    </row>
    <row r="806" spans="1:4" s="111" customFormat="1" ht="15.75" customHeight="1">
      <c r="A806" s="27">
        <v>21111</v>
      </c>
      <c r="B806" s="46" t="s">
        <v>2078</v>
      </c>
      <c r="C806" s="66">
        <f>SUM(C807:C811)</f>
        <v>14</v>
      </c>
      <c r="D806" s="66">
        <f>SUM(D807:D811)</f>
        <v>0</v>
      </c>
    </row>
    <row r="807" spans="1:4" s="82" customFormat="1" ht="15.75" customHeight="1">
      <c r="A807" s="52">
        <v>2111101</v>
      </c>
      <c r="B807" s="49" t="s">
        <v>2079</v>
      </c>
      <c r="C807" s="14">
        <v>14</v>
      </c>
      <c r="D807" s="112"/>
    </row>
    <row r="808" spans="1:4" s="82" customFormat="1" ht="15.75" customHeight="1">
      <c r="A808" s="52">
        <v>2111102</v>
      </c>
      <c r="B808" s="49" t="s">
        <v>2080</v>
      </c>
      <c r="C808" s="14">
        <v>0</v>
      </c>
      <c r="D808" s="112"/>
    </row>
    <row r="809" spans="1:4" s="82" customFormat="1" ht="15.75" customHeight="1">
      <c r="A809" s="52">
        <v>2111103</v>
      </c>
      <c r="B809" s="49" t="s">
        <v>2081</v>
      </c>
      <c r="C809" s="14">
        <v>0</v>
      </c>
      <c r="D809" s="112"/>
    </row>
    <row r="810" spans="1:4" s="82" customFormat="1" ht="15.75" customHeight="1">
      <c r="A810" s="52">
        <v>2111104</v>
      </c>
      <c r="B810" s="49" t="s">
        <v>2082</v>
      </c>
      <c r="C810" s="14">
        <v>0</v>
      </c>
      <c r="D810" s="112"/>
    </row>
    <row r="811" spans="1:4" s="82" customFormat="1" ht="15.75" customHeight="1">
      <c r="A811" s="52">
        <v>2111199</v>
      </c>
      <c r="B811" s="49" t="s">
        <v>2083</v>
      </c>
      <c r="C811" s="14">
        <v>0</v>
      </c>
      <c r="D811" s="112"/>
    </row>
    <row r="812" spans="1:4" s="111" customFormat="1" ht="15.75" customHeight="1">
      <c r="A812" s="27">
        <v>21112</v>
      </c>
      <c r="B812" s="46" t="s">
        <v>2084</v>
      </c>
      <c r="C812" s="66">
        <f>C813</f>
        <v>0</v>
      </c>
      <c r="D812" s="66">
        <f>D813</f>
        <v>0</v>
      </c>
    </row>
    <row r="813" spans="1:4" s="82" customFormat="1" ht="15.75" customHeight="1">
      <c r="A813" s="52">
        <v>2111201</v>
      </c>
      <c r="B813" s="49" t="s">
        <v>2085</v>
      </c>
      <c r="C813" s="14">
        <v>0</v>
      </c>
      <c r="D813" s="112"/>
    </row>
    <row r="814" spans="1:4" s="111" customFormat="1" ht="15.75" customHeight="1">
      <c r="A814" s="27">
        <v>21113</v>
      </c>
      <c r="B814" s="46" t="s">
        <v>2086</v>
      </c>
      <c r="C814" s="66">
        <f>C815</f>
        <v>0</v>
      </c>
      <c r="D814" s="66">
        <f>D815</f>
        <v>0</v>
      </c>
    </row>
    <row r="815" spans="1:4" s="82" customFormat="1" ht="15.75" customHeight="1">
      <c r="A815" s="52">
        <v>2111301</v>
      </c>
      <c r="B815" s="49" t="s">
        <v>2087</v>
      </c>
      <c r="C815" s="14">
        <v>0</v>
      </c>
      <c r="D815" s="112"/>
    </row>
    <row r="816" spans="1:4" s="111" customFormat="1" ht="15.75" customHeight="1">
      <c r="A816" s="27">
        <v>21114</v>
      </c>
      <c r="B816" s="46" t="s">
        <v>2088</v>
      </c>
      <c r="C816" s="66">
        <f>SUM(C817:C830)</f>
        <v>0</v>
      </c>
      <c r="D816" s="66">
        <f>SUM(D817:D830)</f>
        <v>0</v>
      </c>
    </row>
    <row r="817" spans="1:4" s="82" customFormat="1" ht="15.75" customHeight="1">
      <c r="A817" s="52">
        <v>2111401</v>
      </c>
      <c r="B817" s="49" t="s">
        <v>1484</v>
      </c>
      <c r="C817" s="14">
        <v>0</v>
      </c>
      <c r="D817" s="112"/>
    </row>
    <row r="818" spans="1:4" s="82" customFormat="1" ht="15.75" customHeight="1">
      <c r="A818" s="52">
        <v>2111402</v>
      </c>
      <c r="B818" s="49" t="s">
        <v>1485</v>
      </c>
      <c r="C818" s="14">
        <v>0</v>
      </c>
      <c r="D818" s="112"/>
    </row>
    <row r="819" spans="1:4" s="82" customFormat="1" ht="15.75" customHeight="1">
      <c r="A819" s="52">
        <v>2111403</v>
      </c>
      <c r="B819" s="49" t="s">
        <v>1486</v>
      </c>
      <c r="C819" s="14">
        <v>0</v>
      </c>
      <c r="D819" s="112"/>
    </row>
    <row r="820" spans="1:4" s="82" customFormat="1" ht="15.75" customHeight="1">
      <c r="A820" s="52">
        <v>2111404</v>
      </c>
      <c r="B820" s="49" t="s">
        <v>2089</v>
      </c>
      <c r="C820" s="14">
        <v>0</v>
      </c>
      <c r="D820" s="112"/>
    </row>
    <row r="821" spans="1:4" s="82" customFormat="1" ht="15.75" customHeight="1">
      <c r="A821" s="52">
        <v>2111405</v>
      </c>
      <c r="B821" s="49" t="s">
        <v>2090</v>
      </c>
      <c r="C821" s="14">
        <v>0</v>
      </c>
      <c r="D821" s="112"/>
    </row>
    <row r="822" spans="1:4" s="82" customFormat="1" ht="15.75" customHeight="1">
      <c r="A822" s="52">
        <v>2111406</v>
      </c>
      <c r="B822" s="49" t="s">
        <v>2091</v>
      </c>
      <c r="C822" s="14">
        <v>0</v>
      </c>
      <c r="D822" s="112"/>
    </row>
    <row r="823" spans="1:4" s="82" customFormat="1" ht="15.75" customHeight="1">
      <c r="A823" s="52">
        <v>2111407</v>
      </c>
      <c r="B823" s="49" t="s">
        <v>2092</v>
      </c>
      <c r="C823" s="14">
        <v>0</v>
      </c>
      <c r="D823" s="112"/>
    </row>
    <row r="824" spans="1:4" s="82" customFormat="1" ht="15.75" customHeight="1">
      <c r="A824" s="52">
        <v>2111408</v>
      </c>
      <c r="B824" s="49" t="s">
        <v>2093</v>
      </c>
      <c r="C824" s="14">
        <v>0</v>
      </c>
      <c r="D824" s="112"/>
    </row>
    <row r="825" spans="1:4" s="82" customFormat="1" ht="15.75" customHeight="1">
      <c r="A825" s="52">
        <v>2111409</v>
      </c>
      <c r="B825" s="49" t="s">
        <v>2094</v>
      </c>
      <c r="C825" s="14">
        <v>0</v>
      </c>
      <c r="D825" s="112"/>
    </row>
    <row r="826" spans="1:4" s="82" customFormat="1" ht="15.75" customHeight="1">
      <c r="A826" s="52">
        <v>2111410</v>
      </c>
      <c r="B826" s="49" t="s">
        <v>2095</v>
      </c>
      <c r="C826" s="14">
        <v>0</v>
      </c>
      <c r="D826" s="112"/>
    </row>
    <row r="827" spans="1:4" s="82" customFormat="1" ht="15.75" customHeight="1">
      <c r="A827" s="52">
        <v>2111411</v>
      </c>
      <c r="B827" s="49" t="s">
        <v>1526</v>
      </c>
      <c r="C827" s="14">
        <v>0</v>
      </c>
      <c r="D827" s="112"/>
    </row>
    <row r="828" spans="1:4" s="82" customFormat="1" ht="15.75" customHeight="1">
      <c r="A828" s="52">
        <v>2111413</v>
      </c>
      <c r="B828" s="49" t="s">
        <v>2096</v>
      </c>
      <c r="C828" s="14">
        <v>0</v>
      </c>
      <c r="D828" s="112"/>
    </row>
    <row r="829" spans="1:4" s="82" customFormat="1" ht="15.75" customHeight="1">
      <c r="A829" s="52">
        <v>2111450</v>
      </c>
      <c r="B829" s="49" t="s">
        <v>1493</v>
      </c>
      <c r="C829" s="14">
        <v>0</v>
      </c>
      <c r="D829" s="112"/>
    </row>
    <row r="830" spans="1:4" s="82" customFormat="1" ht="15.75" customHeight="1">
      <c r="A830" s="52">
        <v>2111499</v>
      </c>
      <c r="B830" s="49" t="s">
        <v>2097</v>
      </c>
      <c r="C830" s="14">
        <v>0</v>
      </c>
      <c r="D830" s="112"/>
    </row>
    <row r="831" spans="1:4" s="111" customFormat="1" ht="15.75" customHeight="1">
      <c r="A831" s="27">
        <v>21199</v>
      </c>
      <c r="B831" s="46" t="s">
        <v>2098</v>
      </c>
      <c r="C831" s="66">
        <f>C832</f>
        <v>0</v>
      </c>
      <c r="D831" s="66">
        <f>D832</f>
        <v>0</v>
      </c>
    </row>
    <row r="832" spans="1:4" s="82" customFormat="1" ht="15.75" customHeight="1">
      <c r="A832" s="52">
        <v>2119901</v>
      </c>
      <c r="B832" s="49" t="s">
        <v>2099</v>
      </c>
      <c r="C832" s="14">
        <v>0</v>
      </c>
      <c r="D832" s="112"/>
    </row>
    <row r="833" spans="1:4" s="111" customFormat="1" ht="15.75" customHeight="1">
      <c r="A833" s="27">
        <v>212</v>
      </c>
      <c r="B833" s="46" t="s">
        <v>2100</v>
      </c>
      <c r="C833" s="66">
        <f>C834+C845+C847+C850+C852+C854</f>
        <v>35680</v>
      </c>
      <c r="D833" s="66">
        <f>D834+D845+D847+D850+D852+D854</f>
        <v>0</v>
      </c>
    </row>
    <row r="834" spans="1:4" s="111" customFormat="1" ht="15.75" customHeight="1">
      <c r="A834" s="27">
        <v>21201</v>
      </c>
      <c r="B834" s="46" t="s">
        <v>2101</v>
      </c>
      <c r="C834" s="66">
        <f>SUM(C835:C844)</f>
        <v>20698</v>
      </c>
      <c r="D834" s="66">
        <f>SUM(D835:D844)</f>
        <v>0</v>
      </c>
    </row>
    <row r="835" spans="1:4" s="82" customFormat="1" ht="15.75" customHeight="1">
      <c r="A835" s="52">
        <v>2120101</v>
      </c>
      <c r="B835" s="49" t="s">
        <v>1484</v>
      </c>
      <c r="C835" s="14">
        <v>9373</v>
      </c>
      <c r="D835" s="112"/>
    </row>
    <row r="836" spans="1:4" s="82" customFormat="1" ht="15.75" customHeight="1">
      <c r="A836" s="52">
        <v>2120102</v>
      </c>
      <c r="B836" s="49" t="s">
        <v>1485</v>
      </c>
      <c r="C836" s="14">
        <v>3196</v>
      </c>
      <c r="D836" s="112"/>
    </row>
    <row r="837" spans="1:4" s="82" customFormat="1" ht="15.75" customHeight="1">
      <c r="A837" s="52">
        <v>2120103</v>
      </c>
      <c r="B837" s="49" t="s">
        <v>1486</v>
      </c>
      <c r="C837" s="14">
        <v>773</v>
      </c>
      <c r="D837" s="112"/>
    </row>
    <row r="838" spans="1:4" s="82" customFormat="1" ht="15.75" customHeight="1">
      <c r="A838" s="52">
        <v>2120104</v>
      </c>
      <c r="B838" s="49" t="s">
        <v>2102</v>
      </c>
      <c r="C838" s="14">
        <v>336</v>
      </c>
      <c r="D838" s="112"/>
    </row>
    <row r="839" spans="1:4" s="82" customFormat="1" ht="15.75" customHeight="1">
      <c r="A839" s="52">
        <v>2120105</v>
      </c>
      <c r="B839" s="49" t="s">
        <v>2103</v>
      </c>
      <c r="C839" s="14">
        <v>282</v>
      </c>
      <c r="D839" s="112"/>
    </row>
    <row r="840" spans="1:4" s="82" customFormat="1" ht="15.75" customHeight="1">
      <c r="A840" s="52">
        <v>2120106</v>
      </c>
      <c r="B840" s="49" t="s">
        <v>2104</v>
      </c>
      <c r="C840" s="14">
        <v>3</v>
      </c>
      <c r="D840" s="112"/>
    </row>
    <row r="841" spans="1:4" s="82" customFormat="1" ht="15.75" customHeight="1">
      <c r="A841" s="52">
        <v>2120107</v>
      </c>
      <c r="B841" s="49" t="s">
        <v>2105</v>
      </c>
      <c r="C841" s="14">
        <v>0</v>
      </c>
      <c r="D841" s="112"/>
    </row>
    <row r="842" spans="1:4" s="82" customFormat="1" ht="15.75" customHeight="1">
      <c r="A842" s="52">
        <v>2120109</v>
      </c>
      <c r="B842" s="49" t="s">
        <v>2106</v>
      </c>
      <c r="C842" s="14">
        <v>0</v>
      </c>
      <c r="D842" s="112"/>
    </row>
    <row r="843" spans="1:4" s="82" customFormat="1" ht="15.75" customHeight="1">
      <c r="A843" s="52">
        <v>2120110</v>
      </c>
      <c r="B843" s="49" t="s">
        <v>2107</v>
      </c>
      <c r="C843" s="14">
        <v>0</v>
      </c>
      <c r="D843" s="112"/>
    </row>
    <row r="844" spans="1:4" s="82" customFormat="1" ht="15.75" customHeight="1">
      <c r="A844" s="52">
        <v>2120199</v>
      </c>
      <c r="B844" s="49" t="s">
        <v>2108</v>
      </c>
      <c r="C844" s="14">
        <f>6735</f>
        <v>6735</v>
      </c>
      <c r="D844" s="112"/>
    </row>
    <row r="845" spans="1:4" s="111" customFormat="1" ht="15.75" customHeight="1">
      <c r="A845" s="27">
        <v>21202</v>
      </c>
      <c r="B845" s="46" t="s">
        <v>2109</v>
      </c>
      <c r="C845" s="66">
        <f>C846</f>
        <v>874</v>
      </c>
      <c r="D845" s="66">
        <f>D846</f>
        <v>0</v>
      </c>
    </row>
    <row r="846" spans="1:4" s="82" customFormat="1" ht="15.75" customHeight="1">
      <c r="A846" s="52">
        <v>2120201</v>
      </c>
      <c r="B846" s="49" t="s">
        <v>2110</v>
      </c>
      <c r="C846" s="14">
        <v>874</v>
      </c>
      <c r="D846" s="112"/>
    </row>
    <row r="847" spans="1:4" s="111" customFormat="1" ht="15.75" customHeight="1">
      <c r="A847" s="27">
        <v>21203</v>
      </c>
      <c r="B847" s="46" t="s">
        <v>2111</v>
      </c>
      <c r="C847" s="66">
        <f>SUM(C848:C849)</f>
        <v>3706</v>
      </c>
      <c r="D847" s="66">
        <f>SUM(D848:D849)</f>
        <v>0</v>
      </c>
    </row>
    <row r="848" spans="1:4" s="82" customFormat="1" ht="15.75" customHeight="1">
      <c r="A848" s="52">
        <v>2120303</v>
      </c>
      <c r="B848" s="49" t="s">
        <v>2112</v>
      </c>
      <c r="C848" s="14">
        <v>0</v>
      </c>
      <c r="D848" s="112"/>
    </row>
    <row r="849" spans="1:4" s="82" customFormat="1" ht="15.75" customHeight="1">
      <c r="A849" s="52">
        <v>2120399</v>
      </c>
      <c r="B849" s="49" t="s">
        <v>2113</v>
      </c>
      <c r="C849" s="14">
        <v>3706</v>
      </c>
      <c r="D849" s="112"/>
    </row>
    <row r="850" spans="1:4" s="111" customFormat="1" ht="15.75" customHeight="1">
      <c r="A850" s="27">
        <v>21205</v>
      </c>
      <c r="B850" s="46" t="s">
        <v>2114</v>
      </c>
      <c r="C850" s="66">
        <f>C851</f>
        <v>7131</v>
      </c>
      <c r="D850" s="66">
        <f>D851</f>
        <v>0</v>
      </c>
    </row>
    <row r="851" spans="1:4" s="82" customFormat="1" ht="15.75" customHeight="1">
      <c r="A851" s="52">
        <v>2120501</v>
      </c>
      <c r="B851" s="49" t="s">
        <v>2115</v>
      </c>
      <c r="C851" s="14">
        <f>8131-1000</f>
        <v>7131</v>
      </c>
      <c r="D851" s="112"/>
    </row>
    <row r="852" spans="1:4" s="111" customFormat="1" ht="15.75" customHeight="1">
      <c r="A852" s="27">
        <v>21206</v>
      </c>
      <c r="B852" s="46" t="s">
        <v>2116</v>
      </c>
      <c r="C852" s="66">
        <f>C853</f>
        <v>277</v>
      </c>
      <c r="D852" s="66">
        <f>D853</f>
        <v>0</v>
      </c>
    </row>
    <row r="853" spans="1:4" s="82" customFormat="1" ht="15.75" customHeight="1">
      <c r="A853" s="52">
        <v>2120601</v>
      </c>
      <c r="B853" s="49" t="s">
        <v>2117</v>
      </c>
      <c r="C853" s="14">
        <v>277</v>
      </c>
      <c r="D853" s="112"/>
    </row>
    <row r="854" spans="1:4" s="111" customFormat="1" ht="15.75" customHeight="1">
      <c r="A854" s="27">
        <v>21299</v>
      </c>
      <c r="B854" s="46" t="s">
        <v>2118</v>
      </c>
      <c r="C854" s="66">
        <f>C855</f>
        <v>2994</v>
      </c>
      <c r="D854" s="66">
        <f>D855</f>
        <v>0</v>
      </c>
    </row>
    <row r="855" spans="1:4" s="82" customFormat="1" ht="15.75" customHeight="1">
      <c r="A855" s="52">
        <v>2129999</v>
      </c>
      <c r="B855" s="49" t="s">
        <v>2119</v>
      </c>
      <c r="C855" s="14">
        <f>5994-3000</f>
        <v>2994</v>
      </c>
      <c r="D855" s="112"/>
    </row>
    <row r="856" spans="1:4" s="111" customFormat="1" ht="15.75" customHeight="1">
      <c r="A856" s="27">
        <v>213</v>
      </c>
      <c r="B856" s="46" t="s">
        <v>2120</v>
      </c>
      <c r="C856" s="66">
        <f>C857+C882+C907+C933+C944+C955+C961+C968+C975+C978</f>
        <v>62708.100000000006</v>
      </c>
      <c r="D856" s="66">
        <f>D857+D882+D907+D933+D944+D955+D961+D968+D975+D978</f>
        <v>14521</v>
      </c>
    </row>
    <row r="857" spans="1:4" s="111" customFormat="1" ht="15.75" customHeight="1">
      <c r="A857" s="27">
        <v>21301</v>
      </c>
      <c r="B857" s="46" t="s">
        <v>2121</v>
      </c>
      <c r="C857" s="66">
        <f>SUM(C858:C881)</f>
        <v>14934</v>
      </c>
      <c r="D857" s="66">
        <f>SUM(D858:D881)</f>
        <v>2223</v>
      </c>
    </row>
    <row r="858" spans="1:4" s="82" customFormat="1" ht="15.75" customHeight="1">
      <c r="A858" s="52">
        <v>2130101</v>
      </c>
      <c r="B858" s="49" t="s">
        <v>1484</v>
      </c>
      <c r="C858" s="14">
        <v>3516</v>
      </c>
      <c r="D858" s="112"/>
    </row>
    <row r="859" spans="1:4" s="82" customFormat="1" ht="15.75" customHeight="1">
      <c r="A859" s="52">
        <v>2130102</v>
      </c>
      <c r="B859" s="49" t="s">
        <v>1485</v>
      </c>
      <c r="C859" s="14">
        <v>82</v>
      </c>
      <c r="D859" s="112"/>
    </row>
    <row r="860" spans="1:4" s="82" customFormat="1" ht="15.75" customHeight="1">
      <c r="A860" s="52">
        <v>2130103</v>
      </c>
      <c r="B860" s="49" t="s">
        <v>1486</v>
      </c>
      <c r="C860" s="14">
        <v>0</v>
      </c>
      <c r="D860" s="112"/>
    </row>
    <row r="861" spans="1:4" s="82" customFormat="1" ht="15.75" customHeight="1">
      <c r="A861" s="52">
        <v>2130104</v>
      </c>
      <c r="B861" s="49" t="s">
        <v>1493</v>
      </c>
      <c r="C861" s="14">
        <v>6327</v>
      </c>
      <c r="D861" s="112"/>
    </row>
    <row r="862" spans="1:4" s="82" customFormat="1" ht="15.75" customHeight="1">
      <c r="A862" s="52">
        <v>2130105</v>
      </c>
      <c r="B862" s="49" t="s">
        <v>2122</v>
      </c>
      <c r="C862" s="14">
        <v>0</v>
      </c>
      <c r="D862" s="112"/>
    </row>
    <row r="863" spans="1:4" s="82" customFormat="1" ht="15.75" customHeight="1">
      <c r="A863" s="52">
        <v>2130106</v>
      </c>
      <c r="B863" s="49" t="s">
        <v>2123</v>
      </c>
      <c r="C863" s="14">
        <v>49</v>
      </c>
      <c r="D863" s="112"/>
    </row>
    <row r="864" spans="1:4" s="82" customFormat="1" ht="15.75" customHeight="1">
      <c r="A864" s="52">
        <v>2130108</v>
      </c>
      <c r="B864" s="49" t="s">
        <v>2124</v>
      </c>
      <c r="C864" s="14">
        <f>139+358</f>
        <v>497</v>
      </c>
      <c r="D864" s="112">
        <v>358</v>
      </c>
    </row>
    <row r="865" spans="1:4" s="82" customFormat="1" ht="15.75" customHeight="1">
      <c r="A865" s="52">
        <v>2130109</v>
      </c>
      <c r="B865" s="49" t="s">
        <v>2125</v>
      </c>
      <c r="C865" s="14">
        <v>49</v>
      </c>
      <c r="D865" s="112"/>
    </row>
    <row r="866" spans="1:4" s="82" customFormat="1" ht="15.75" customHeight="1">
      <c r="A866" s="52">
        <v>2130110</v>
      </c>
      <c r="B866" s="49" t="s">
        <v>2126</v>
      </c>
      <c r="C866" s="14">
        <v>0</v>
      </c>
      <c r="D866" s="112"/>
    </row>
    <row r="867" spans="1:4" s="82" customFormat="1" ht="15.75" customHeight="1">
      <c r="A867" s="52">
        <v>2130111</v>
      </c>
      <c r="B867" s="49" t="s">
        <v>2127</v>
      </c>
      <c r="C867" s="14">
        <v>0</v>
      </c>
      <c r="D867" s="112"/>
    </row>
    <row r="868" spans="1:4" s="82" customFormat="1" ht="15.75" customHeight="1">
      <c r="A868" s="52">
        <v>2130112</v>
      </c>
      <c r="B868" s="49" t="s">
        <v>2128</v>
      </c>
      <c r="C868" s="14">
        <v>0</v>
      </c>
      <c r="D868" s="112"/>
    </row>
    <row r="869" spans="1:4" s="82" customFormat="1" ht="15.75" customHeight="1">
      <c r="A869" s="52">
        <v>2130114</v>
      </c>
      <c r="B869" s="49" t="s">
        <v>2129</v>
      </c>
      <c r="C869" s="14">
        <v>0</v>
      </c>
      <c r="D869" s="112"/>
    </row>
    <row r="870" spans="1:4" s="82" customFormat="1" ht="15.75" customHeight="1">
      <c r="A870" s="52">
        <v>2130119</v>
      </c>
      <c r="B870" s="49" t="s">
        <v>2130</v>
      </c>
      <c r="C870" s="14">
        <v>5</v>
      </c>
      <c r="D870" s="112"/>
    </row>
    <row r="871" spans="1:4" s="82" customFormat="1" ht="15.75" customHeight="1">
      <c r="A871" s="52">
        <v>2130120</v>
      </c>
      <c r="B871" s="49" t="s">
        <v>2131</v>
      </c>
      <c r="C871" s="14">
        <v>470</v>
      </c>
      <c r="D871" s="112"/>
    </row>
    <row r="872" spans="1:4" s="82" customFormat="1" ht="15.75" customHeight="1">
      <c r="A872" s="52">
        <v>2130121</v>
      </c>
      <c r="B872" s="49" t="s">
        <v>2132</v>
      </c>
      <c r="C872" s="14">
        <v>0</v>
      </c>
      <c r="D872" s="112"/>
    </row>
    <row r="873" spans="1:4" s="82" customFormat="1" ht="15.75" customHeight="1">
      <c r="A873" s="52">
        <v>2130122</v>
      </c>
      <c r="B873" s="49" t="s">
        <v>2133</v>
      </c>
      <c r="C873" s="14">
        <v>0</v>
      </c>
      <c r="D873" s="112"/>
    </row>
    <row r="874" spans="1:4" s="82" customFormat="1" ht="15.75" customHeight="1">
      <c r="A874" s="52">
        <v>2130124</v>
      </c>
      <c r="B874" s="49" t="s">
        <v>2134</v>
      </c>
      <c r="C874" s="14">
        <v>116</v>
      </c>
      <c r="D874" s="112"/>
    </row>
    <row r="875" spans="1:4" s="82" customFormat="1" ht="15.75" customHeight="1">
      <c r="A875" s="52">
        <v>2130125</v>
      </c>
      <c r="B875" s="49" t="s">
        <v>2135</v>
      </c>
      <c r="C875" s="14">
        <v>19</v>
      </c>
      <c r="D875" s="112"/>
    </row>
    <row r="876" spans="1:4" s="82" customFormat="1" ht="15.75" customHeight="1">
      <c r="A876" s="52">
        <v>2130126</v>
      </c>
      <c r="B876" s="49" t="s">
        <v>2136</v>
      </c>
      <c r="C876" s="14">
        <v>10</v>
      </c>
      <c r="D876" s="112"/>
    </row>
    <row r="877" spans="1:4" s="82" customFormat="1" ht="15.75" customHeight="1">
      <c r="A877" s="52">
        <v>2130135</v>
      </c>
      <c r="B877" s="49" t="s">
        <v>2137</v>
      </c>
      <c r="C877" s="14">
        <v>0</v>
      </c>
      <c r="D877" s="112"/>
    </row>
    <row r="878" spans="1:4" s="82" customFormat="1" ht="15.75" customHeight="1">
      <c r="A878" s="52">
        <v>2130142</v>
      </c>
      <c r="B878" s="49" t="s">
        <v>2138</v>
      </c>
      <c r="C878" s="14">
        <v>78</v>
      </c>
      <c r="D878" s="112"/>
    </row>
    <row r="879" spans="1:4" s="82" customFormat="1" ht="15.75" customHeight="1">
      <c r="A879" s="52">
        <v>2130148</v>
      </c>
      <c r="B879" s="49" t="s">
        <v>2139</v>
      </c>
      <c r="C879" s="14">
        <v>0</v>
      </c>
      <c r="D879" s="112"/>
    </row>
    <row r="880" spans="1:4" s="82" customFormat="1" ht="15.75" customHeight="1">
      <c r="A880" s="52">
        <v>2130152</v>
      </c>
      <c r="B880" s="49" t="s">
        <v>2140</v>
      </c>
      <c r="C880" s="14">
        <v>69</v>
      </c>
      <c r="D880" s="112"/>
    </row>
    <row r="881" spans="1:4" s="82" customFormat="1" ht="15.75" customHeight="1">
      <c r="A881" s="52">
        <v>2130199</v>
      </c>
      <c r="B881" s="49" t="s">
        <v>2141</v>
      </c>
      <c r="C881" s="14">
        <f>1782+2223-358</f>
        <v>3647</v>
      </c>
      <c r="D881" s="112">
        <f>2223-358</f>
        <v>1865</v>
      </c>
    </row>
    <row r="882" spans="1:4" s="111" customFormat="1" ht="15.75" customHeight="1">
      <c r="A882" s="27">
        <v>21302</v>
      </c>
      <c r="B882" s="46" t="s">
        <v>2142</v>
      </c>
      <c r="C882" s="66">
        <f>SUM(C883:C906)</f>
        <v>10492</v>
      </c>
      <c r="D882" s="66">
        <f>SUM(D883:D906)</f>
        <v>725</v>
      </c>
    </row>
    <row r="883" spans="1:4" s="82" customFormat="1" ht="15.75" customHeight="1">
      <c r="A883" s="52">
        <v>2130201</v>
      </c>
      <c r="B883" s="49" t="s">
        <v>1484</v>
      </c>
      <c r="C883" s="14">
        <v>3619</v>
      </c>
      <c r="D883" s="112"/>
    </row>
    <row r="884" spans="1:4" s="82" customFormat="1" ht="15.75" customHeight="1">
      <c r="A884" s="52">
        <v>2130202</v>
      </c>
      <c r="B884" s="49" t="s">
        <v>1485</v>
      </c>
      <c r="C884" s="14">
        <v>50</v>
      </c>
      <c r="D884" s="112"/>
    </row>
    <row r="885" spans="1:4" s="82" customFormat="1" ht="15.75" customHeight="1">
      <c r="A885" s="52">
        <v>2130203</v>
      </c>
      <c r="B885" s="49" t="s">
        <v>1486</v>
      </c>
      <c r="C885" s="14">
        <v>0</v>
      </c>
      <c r="D885" s="112"/>
    </row>
    <row r="886" spans="1:4" s="82" customFormat="1" ht="15.75" customHeight="1">
      <c r="A886" s="52">
        <v>2130204</v>
      </c>
      <c r="B886" s="49" t="s">
        <v>2143</v>
      </c>
      <c r="C886" s="14">
        <v>4402</v>
      </c>
      <c r="D886" s="112"/>
    </row>
    <row r="887" spans="1:4" s="82" customFormat="1" ht="15.75" customHeight="1">
      <c r="A887" s="52">
        <v>2130205</v>
      </c>
      <c r="B887" s="49" t="s">
        <v>2144</v>
      </c>
      <c r="C887" s="14">
        <v>15</v>
      </c>
      <c r="D887" s="112"/>
    </row>
    <row r="888" spans="1:4" s="82" customFormat="1" ht="15.75" customHeight="1">
      <c r="A888" s="52">
        <v>2130206</v>
      </c>
      <c r="B888" s="49" t="s">
        <v>2145</v>
      </c>
      <c r="C888" s="14">
        <v>0</v>
      </c>
      <c r="D888" s="112"/>
    </row>
    <row r="889" spans="1:4" s="82" customFormat="1" ht="15.75" customHeight="1">
      <c r="A889" s="52">
        <v>2130207</v>
      </c>
      <c r="B889" s="49" t="s">
        <v>2146</v>
      </c>
      <c r="C889" s="14">
        <f>61+25</f>
        <v>86</v>
      </c>
      <c r="D889" s="112">
        <v>25</v>
      </c>
    </row>
    <row r="890" spans="1:4" s="82" customFormat="1" ht="15.75" customHeight="1">
      <c r="A890" s="52">
        <v>2130209</v>
      </c>
      <c r="B890" s="49" t="s">
        <v>2147</v>
      </c>
      <c r="C890" s="14">
        <f>200+700</f>
        <v>900</v>
      </c>
      <c r="D890" s="112">
        <v>700</v>
      </c>
    </row>
    <row r="891" spans="1:4" s="82" customFormat="1" ht="15.75" customHeight="1">
      <c r="A891" s="52">
        <v>2130210</v>
      </c>
      <c r="B891" s="49" t="s">
        <v>2148</v>
      </c>
      <c r="C891" s="14">
        <v>0</v>
      </c>
      <c r="D891" s="112"/>
    </row>
    <row r="892" spans="1:4" s="82" customFormat="1" ht="15.75" customHeight="1">
      <c r="A892" s="52">
        <v>2130211</v>
      </c>
      <c r="B892" s="49" t="s">
        <v>2149</v>
      </c>
      <c r="C892" s="14">
        <v>705</v>
      </c>
      <c r="D892" s="112"/>
    </row>
    <row r="893" spans="1:4" s="82" customFormat="1" ht="15.75" customHeight="1">
      <c r="A893" s="52">
        <v>2130212</v>
      </c>
      <c r="B893" s="49" t="s">
        <v>2150</v>
      </c>
      <c r="C893" s="14">
        <v>0</v>
      </c>
      <c r="D893" s="112"/>
    </row>
    <row r="894" spans="1:4" s="82" customFormat="1" ht="15.75" customHeight="1">
      <c r="A894" s="52">
        <v>2130213</v>
      </c>
      <c r="B894" s="49" t="s">
        <v>2151</v>
      </c>
      <c r="C894" s="14">
        <v>95</v>
      </c>
      <c r="D894" s="112"/>
    </row>
    <row r="895" spans="1:4" s="82" customFormat="1" ht="15.75" customHeight="1">
      <c r="A895" s="52">
        <v>2130217</v>
      </c>
      <c r="B895" s="49" t="s">
        <v>2152</v>
      </c>
      <c r="C895" s="14">
        <v>0</v>
      </c>
      <c r="D895" s="112"/>
    </row>
    <row r="896" spans="1:4" s="82" customFormat="1" ht="15.75" customHeight="1">
      <c r="A896" s="52">
        <v>2130220</v>
      </c>
      <c r="B896" s="49" t="s">
        <v>2153</v>
      </c>
      <c r="C896" s="14">
        <v>0</v>
      </c>
      <c r="D896" s="112"/>
    </row>
    <row r="897" spans="1:4" s="82" customFormat="1" ht="15.75" customHeight="1">
      <c r="A897" s="52">
        <v>2130221</v>
      </c>
      <c r="B897" s="49" t="s">
        <v>2154</v>
      </c>
      <c r="C897" s="14">
        <v>0</v>
      </c>
      <c r="D897" s="112"/>
    </row>
    <row r="898" spans="1:4" s="82" customFormat="1" ht="15.75" customHeight="1">
      <c r="A898" s="52">
        <v>2130223</v>
      </c>
      <c r="B898" s="49" t="s">
        <v>2155</v>
      </c>
      <c r="C898" s="14">
        <v>4</v>
      </c>
      <c r="D898" s="112"/>
    </row>
    <row r="899" spans="1:4" s="82" customFormat="1" ht="15.75" customHeight="1">
      <c r="A899" s="52">
        <v>2130226</v>
      </c>
      <c r="B899" s="49" t="s">
        <v>2156</v>
      </c>
      <c r="C899" s="14">
        <v>0</v>
      </c>
      <c r="D899" s="112"/>
    </row>
    <row r="900" spans="1:4" s="82" customFormat="1" ht="15.75" customHeight="1">
      <c r="A900" s="52">
        <v>2130227</v>
      </c>
      <c r="B900" s="49" t="s">
        <v>2157</v>
      </c>
      <c r="C900" s="14">
        <v>0</v>
      </c>
      <c r="D900" s="112"/>
    </row>
    <row r="901" spans="1:4" s="82" customFormat="1" ht="15.75" customHeight="1">
      <c r="A901" s="52">
        <v>2130232</v>
      </c>
      <c r="B901" s="49" t="s">
        <v>2158</v>
      </c>
      <c r="C901" s="14">
        <v>0</v>
      </c>
      <c r="D901" s="112"/>
    </row>
    <row r="902" spans="1:4" s="82" customFormat="1" ht="15.75" customHeight="1">
      <c r="A902" s="52">
        <v>2130234</v>
      </c>
      <c r="B902" s="49" t="s">
        <v>2159</v>
      </c>
      <c r="C902" s="14">
        <v>257</v>
      </c>
      <c r="D902" s="112"/>
    </row>
    <row r="903" spans="1:4" s="82" customFormat="1" ht="15.75" customHeight="1">
      <c r="A903" s="52">
        <v>2130235</v>
      </c>
      <c r="B903" s="49" t="s">
        <v>2160</v>
      </c>
      <c r="C903" s="14">
        <v>0</v>
      </c>
      <c r="D903" s="112"/>
    </row>
    <row r="904" spans="1:4" s="82" customFormat="1" ht="15.75" customHeight="1">
      <c r="A904" s="52">
        <v>2130236</v>
      </c>
      <c r="B904" s="49" t="s">
        <v>2161</v>
      </c>
      <c r="C904" s="14">
        <v>0</v>
      </c>
      <c r="D904" s="112"/>
    </row>
    <row r="905" spans="1:4" s="82" customFormat="1" ht="15.75" customHeight="1">
      <c r="A905" s="52">
        <v>2130237</v>
      </c>
      <c r="B905" s="49" t="s">
        <v>2162</v>
      </c>
      <c r="C905" s="14">
        <v>4</v>
      </c>
      <c r="D905" s="112"/>
    </row>
    <row r="906" spans="1:4" s="82" customFormat="1" ht="15.75" customHeight="1">
      <c r="A906" s="52">
        <v>2130299</v>
      </c>
      <c r="B906" s="49" t="s">
        <v>2163</v>
      </c>
      <c r="C906" s="14">
        <v>355</v>
      </c>
      <c r="D906" s="112"/>
    </row>
    <row r="907" spans="1:4" s="111" customFormat="1" ht="15.75" customHeight="1">
      <c r="A907" s="27">
        <v>21303</v>
      </c>
      <c r="B907" s="46" t="s">
        <v>2164</v>
      </c>
      <c r="C907" s="66">
        <f>SUM(C908:C932)</f>
        <v>6606.7</v>
      </c>
      <c r="D907" s="66">
        <f>SUM(D908:D932)</f>
        <v>0</v>
      </c>
    </row>
    <row r="908" spans="1:4" s="82" customFormat="1" ht="15.75" customHeight="1">
      <c r="A908" s="52">
        <v>2130301</v>
      </c>
      <c r="B908" s="49" t="s">
        <v>1484</v>
      </c>
      <c r="C908" s="14">
        <v>1668.7</v>
      </c>
      <c r="D908" s="112"/>
    </row>
    <row r="909" spans="1:4" s="82" customFormat="1" ht="15.75" customHeight="1">
      <c r="A909" s="52">
        <v>2130302</v>
      </c>
      <c r="B909" s="49" t="s">
        <v>1485</v>
      </c>
      <c r="C909" s="14">
        <v>50</v>
      </c>
      <c r="D909" s="112"/>
    </row>
    <row r="910" spans="1:4" s="82" customFormat="1" ht="15.75" customHeight="1">
      <c r="A910" s="52">
        <v>2130303</v>
      </c>
      <c r="B910" s="49" t="s">
        <v>1486</v>
      </c>
      <c r="C910" s="14">
        <v>992</v>
      </c>
      <c r="D910" s="112"/>
    </row>
    <row r="911" spans="1:4" s="82" customFormat="1" ht="15.75" customHeight="1">
      <c r="A911" s="52">
        <v>2130304</v>
      </c>
      <c r="B911" s="49" t="s">
        <v>2165</v>
      </c>
      <c r="C911" s="14">
        <v>0</v>
      </c>
      <c r="D911" s="112"/>
    </row>
    <row r="912" spans="1:4" s="82" customFormat="1" ht="15.75" customHeight="1">
      <c r="A912" s="52">
        <v>2130305</v>
      </c>
      <c r="B912" s="49" t="s">
        <v>2166</v>
      </c>
      <c r="C912" s="14">
        <v>0</v>
      </c>
      <c r="D912" s="112"/>
    </row>
    <row r="913" spans="1:4" s="82" customFormat="1" ht="15.75" customHeight="1">
      <c r="A913" s="52">
        <v>2130306</v>
      </c>
      <c r="B913" s="49" t="s">
        <v>2167</v>
      </c>
      <c r="C913" s="14">
        <v>534</v>
      </c>
      <c r="D913" s="112"/>
    </row>
    <row r="914" spans="1:4" s="82" customFormat="1" ht="15.75" customHeight="1">
      <c r="A914" s="52">
        <v>2130307</v>
      </c>
      <c r="B914" s="49" t="s">
        <v>2168</v>
      </c>
      <c r="C914" s="14">
        <v>0</v>
      </c>
      <c r="D914" s="112"/>
    </row>
    <row r="915" spans="1:4" s="82" customFormat="1" ht="15.75" customHeight="1">
      <c r="A915" s="52">
        <v>2130308</v>
      </c>
      <c r="B915" s="49" t="s">
        <v>2169</v>
      </c>
      <c r="C915" s="14">
        <v>0</v>
      </c>
      <c r="D915" s="112"/>
    </row>
    <row r="916" spans="1:4" s="82" customFormat="1" ht="15.75" customHeight="1">
      <c r="A916" s="52">
        <v>2130309</v>
      </c>
      <c r="B916" s="49" t="s">
        <v>2170</v>
      </c>
      <c r="C916" s="14">
        <v>5</v>
      </c>
      <c r="D916" s="112"/>
    </row>
    <row r="917" spans="1:4" s="82" customFormat="1" ht="15.75" customHeight="1">
      <c r="A917" s="52">
        <v>2130310</v>
      </c>
      <c r="B917" s="49" t="s">
        <v>2171</v>
      </c>
      <c r="C917" s="14">
        <v>159</v>
      </c>
      <c r="D917" s="112"/>
    </row>
    <row r="918" spans="1:4" s="82" customFormat="1" ht="15.75" customHeight="1">
      <c r="A918" s="52">
        <v>2130311</v>
      </c>
      <c r="B918" s="49" t="s">
        <v>2172</v>
      </c>
      <c r="C918" s="14">
        <v>91</v>
      </c>
      <c r="D918" s="112"/>
    </row>
    <row r="919" spans="1:4" s="82" customFormat="1" ht="15.75" customHeight="1">
      <c r="A919" s="52">
        <v>2130312</v>
      </c>
      <c r="B919" s="49" t="s">
        <v>2173</v>
      </c>
      <c r="C919" s="14">
        <v>10</v>
      </c>
      <c r="D919" s="112"/>
    </row>
    <row r="920" spans="1:4" s="82" customFormat="1" ht="15.75" customHeight="1">
      <c r="A920" s="52">
        <v>2130313</v>
      </c>
      <c r="B920" s="49" t="s">
        <v>2174</v>
      </c>
      <c r="C920" s="14">
        <v>0</v>
      </c>
      <c r="D920" s="112"/>
    </row>
    <row r="921" spans="1:4" s="82" customFormat="1" ht="15.75" customHeight="1">
      <c r="A921" s="52">
        <v>2130314</v>
      </c>
      <c r="B921" s="49" t="s">
        <v>2175</v>
      </c>
      <c r="C921" s="14">
        <v>107</v>
      </c>
      <c r="D921" s="112"/>
    </row>
    <row r="922" spans="1:4" s="82" customFormat="1" ht="15.75" customHeight="1">
      <c r="A922" s="52">
        <v>2130315</v>
      </c>
      <c r="B922" s="49" t="s">
        <v>2176</v>
      </c>
      <c r="C922" s="14">
        <v>3</v>
      </c>
      <c r="D922" s="112"/>
    </row>
    <row r="923" spans="1:4" s="82" customFormat="1" ht="15.75" customHeight="1">
      <c r="A923" s="52">
        <v>2130316</v>
      </c>
      <c r="B923" s="49" t="s">
        <v>2177</v>
      </c>
      <c r="C923" s="14">
        <v>120</v>
      </c>
      <c r="D923" s="112"/>
    </row>
    <row r="924" spans="1:4" s="82" customFormat="1" ht="15.75" customHeight="1">
      <c r="A924" s="52">
        <v>2130317</v>
      </c>
      <c r="B924" s="49" t="s">
        <v>2178</v>
      </c>
      <c r="C924" s="14">
        <v>206</v>
      </c>
      <c r="D924" s="112"/>
    </row>
    <row r="925" spans="1:4" s="82" customFormat="1" ht="15.75" customHeight="1">
      <c r="A925" s="52">
        <v>2130318</v>
      </c>
      <c r="B925" s="49" t="s">
        <v>2179</v>
      </c>
      <c r="C925" s="14">
        <v>0</v>
      </c>
      <c r="D925" s="112"/>
    </row>
    <row r="926" spans="1:4" s="82" customFormat="1" ht="15.75" customHeight="1">
      <c r="A926" s="52">
        <v>2130319</v>
      </c>
      <c r="B926" s="49" t="s">
        <v>2180</v>
      </c>
      <c r="C926" s="14">
        <v>0</v>
      </c>
      <c r="D926" s="112"/>
    </row>
    <row r="927" spans="1:4" s="82" customFormat="1" ht="15.75" customHeight="1">
      <c r="A927" s="52">
        <v>2130321</v>
      </c>
      <c r="B927" s="49" t="s">
        <v>2181</v>
      </c>
      <c r="C927" s="14">
        <v>0</v>
      </c>
      <c r="D927" s="112"/>
    </row>
    <row r="928" spans="1:4" s="82" customFormat="1" ht="15.75" customHeight="1">
      <c r="A928" s="52">
        <v>2130322</v>
      </c>
      <c r="B928" s="49" t="s">
        <v>2182</v>
      </c>
      <c r="C928" s="14">
        <v>0</v>
      </c>
      <c r="D928" s="112"/>
    </row>
    <row r="929" spans="1:4" s="82" customFormat="1" ht="15.75" customHeight="1">
      <c r="A929" s="52">
        <v>2130333</v>
      </c>
      <c r="B929" s="49" t="s">
        <v>2155</v>
      </c>
      <c r="C929" s="14">
        <v>0</v>
      </c>
      <c r="D929" s="112"/>
    </row>
    <row r="930" spans="1:4" s="82" customFormat="1" ht="15.75" customHeight="1">
      <c r="A930" s="52">
        <v>2130334</v>
      </c>
      <c r="B930" s="49" t="s">
        <v>2183</v>
      </c>
      <c r="C930" s="14">
        <v>0</v>
      </c>
      <c r="D930" s="112"/>
    </row>
    <row r="931" spans="1:4" s="82" customFormat="1" ht="15.75" customHeight="1">
      <c r="A931" s="52">
        <v>2130335</v>
      </c>
      <c r="B931" s="49" t="s">
        <v>2184</v>
      </c>
      <c r="C931" s="14">
        <v>0</v>
      </c>
      <c r="D931" s="112"/>
    </row>
    <row r="932" spans="1:4" s="82" customFormat="1" ht="15.75" customHeight="1">
      <c r="A932" s="52">
        <v>2130399</v>
      </c>
      <c r="B932" s="49" t="s">
        <v>2185</v>
      </c>
      <c r="C932" s="14">
        <v>2661</v>
      </c>
      <c r="D932" s="112"/>
    </row>
    <row r="933" spans="1:4" s="111" customFormat="1" ht="15.75" customHeight="1">
      <c r="A933" s="27">
        <v>21304</v>
      </c>
      <c r="B933" s="46" t="s">
        <v>2186</v>
      </c>
      <c r="C933" s="66">
        <f>SUM(C934:C943)</f>
        <v>0</v>
      </c>
      <c r="D933" s="66">
        <f>SUM(D934:D943)</f>
        <v>0</v>
      </c>
    </row>
    <row r="934" spans="1:4" s="82" customFormat="1" ht="15.75" customHeight="1">
      <c r="A934" s="52">
        <v>2130401</v>
      </c>
      <c r="B934" s="49" t="s">
        <v>1484</v>
      </c>
      <c r="C934" s="14">
        <v>0</v>
      </c>
      <c r="D934" s="112"/>
    </row>
    <row r="935" spans="1:4" s="82" customFormat="1" ht="15.75" customHeight="1">
      <c r="A935" s="52">
        <v>2130402</v>
      </c>
      <c r="B935" s="49" t="s">
        <v>1485</v>
      </c>
      <c r="C935" s="14">
        <v>0</v>
      </c>
      <c r="D935" s="112"/>
    </row>
    <row r="936" spans="1:4" s="82" customFormat="1" ht="15.75" customHeight="1">
      <c r="A936" s="52">
        <v>2130403</v>
      </c>
      <c r="B936" s="49" t="s">
        <v>1486</v>
      </c>
      <c r="C936" s="14">
        <v>0</v>
      </c>
      <c r="D936" s="112"/>
    </row>
    <row r="937" spans="1:4" s="82" customFormat="1" ht="15.75" customHeight="1">
      <c r="A937" s="52">
        <v>2130404</v>
      </c>
      <c r="B937" s="49" t="s">
        <v>2187</v>
      </c>
      <c r="C937" s="14">
        <v>0</v>
      </c>
      <c r="D937" s="112"/>
    </row>
    <row r="938" spans="1:4" s="82" customFormat="1" ht="15.75" customHeight="1">
      <c r="A938" s="52">
        <v>2130405</v>
      </c>
      <c r="B938" s="49" t="s">
        <v>2188</v>
      </c>
      <c r="C938" s="14">
        <v>0</v>
      </c>
      <c r="D938" s="112"/>
    </row>
    <row r="939" spans="1:4" s="82" customFormat="1" ht="15.75" customHeight="1">
      <c r="A939" s="52">
        <v>2130406</v>
      </c>
      <c r="B939" s="49" t="s">
        <v>2189</v>
      </c>
      <c r="C939" s="14">
        <v>0</v>
      </c>
      <c r="D939" s="112"/>
    </row>
    <row r="940" spans="1:4" s="82" customFormat="1" ht="15.75" customHeight="1">
      <c r="A940" s="52">
        <v>2130407</v>
      </c>
      <c r="B940" s="49" t="s">
        <v>2190</v>
      </c>
      <c r="C940" s="14">
        <v>0</v>
      </c>
      <c r="D940" s="112"/>
    </row>
    <row r="941" spans="1:4" s="82" customFormat="1" ht="15.75" customHeight="1">
      <c r="A941" s="52">
        <v>2130408</v>
      </c>
      <c r="B941" s="49" t="s">
        <v>2191</v>
      </c>
      <c r="C941" s="14">
        <v>0</v>
      </c>
      <c r="D941" s="112"/>
    </row>
    <row r="942" spans="1:4" s="82" customFormat="1" ht="15.75" customHeight="1">
      <c r="A942" s="52">
        <v>2130409</v>
      </c>
      <c r="B942" s="49" t="s">
        <v>2192</v>
      </c>
      <c r="C942" s="14">
        <v>0</v>
      </c>
      <c r="D942" s="112"/>
    </row>
    <row r="943" spans="1:4" s="82" customFormat="1" ht="15.75" customHeight="1">
      <c r="A943" s="52">
        <v>2130499</v>
      </c>
      <c r="B943" s="49" t="s">
        <v>2193</v>
      </c>
      <c r="C943" s="14">
        <v>0</v>
      </c>
      <c r="D943" s="112"/>
    </row>
    <row r="944" spans="1:4" s="111" customFormat="1" ht="15.75" customHeight="1">
      <c r="A944" s="27">
        <v>21305</v>
      </c>
      <c r="B944" s="46" t="s">
        <v>2194</v>
      </c>
      <c r="C944" s="66">
        <f>SUM(C945:C954)</f>
        <v>17511.4</v>
      </c>
      <c r="D944" s="66">
        <f>SUM(D945:D954)</f>
        <v>9839</v>
      </c>
    </row>
    <row r="945" spans="1:4" s="82" customFormat="1" ht="15.75" customHeight="1">
      <c r="A945" s="52">
        <v>2130501</v>
      </c>
      <c r="B945" s="49" t="s">
        <v>1484</v>
      </c>
      <c r="C945" s="14">
        <v>1206.4</v>
      </c>
      <c r="D945" s="112"/>
    </row>
    <row r="946" spans="1:4" s="82" customFormat="1" ht="15.75" customHeight="1">
      <c r="A946" s="52">
        <v>2130502</v>
      </c>
      <c r="B946" s="49" t="s">
        <v>1485</v>
      </c>
      <c r="C946" s="14">
        <v>135</v>
      </c>
      <c r="D946" s="112"/>
    </row>
    <row r="947" spans="1:4" s="82" customFormat="1" ht="15.75" customHeight="1">
      <c r="A947" s="52">
        <v>2130503</v>
      </c>
      <c r="B947" s="49" t="s">
        <v>1486</v>
      </c>
      <c r="C947" s="14">
        <v>123</v>
      </c>
      <c r="D947" s="112"/>
    </row>
    <row r="948" spans="1:4" s="82" customFormat="1" ht="15.75" customHeight="1">
      <c r="A948" s="52">
        <v>2130504</v>
      </c>
      <c r="B948" s="49" t="s">
        <v>2195</v>
      </c>
      <c r="C948" s="14">
        <v>0</v>
      </c>
      <c r="D948" s="112"/>
    </row>
    <row r="949" spans="1:4" s="82" customFormat="1" ht="15.75" customHeight="1">
      <c r="A949" s="52">
        <v>2130505</v>
      </c>
      <c r="B949" s="49" t="s">
        <v>2196</v>
      </c>
      <c r="C949" s="14">
        <v>1110</v>
      </c>
      <c r="D949" s="112"/>
    </row>
    <row r="950" spans="1:4" s="82" customFormat="1" ht="15.75" customHeight="1">
      <c r="A950" s="52">
        <v>2130506</v>
      </c>
      <c r="B950" s="49" t="s">
        <v>2197</v>
      </c>
      <c r="C950" s="14">
        <v>0</v>
      </c>
      <c r="D950" s="112"/>
    </row>
    <row r="951" spans="1:4" s="82" customFormat="1" ht="15.75" customHeight="1">
      <c r="A951" s="52">
        <v>2130507</v>
      </c>
      <c r="B951" s="49" t="s">
        <v>2198</v>
      </c>
      <c r="C951" s="14">
        <v>447</v>
      </c>
      <c r="D951" s="112"/>
    </row>
    <row r="952" spans="1:4" s="82" customFormat="1" ht="15.75" customHeight="1">
      <c r="A952" s="52">
        <v>2130508</v>
      </c>
      <c r="B952" s="49" t="s">
        <v>2199</v>
      </c>
      <c r="C952" s="14">
        <v>0</v>
      </c>
      <c r="D952" s="112"/>
    </row>
    <row r="953" spans="1:4" s="82" customFormat="1" ht="15.75" customHeight="1">
      <c r="A953" s="52">
        <v>2130550</v>
      </c>
      <c r="B953" s="49" t="s">
        <v>2200</v>
      </c>
      <c r="C953" s="14">
        <v>48</v>
      </c>
      <c r="D953" s="112"/>
    </row>
    <row r="954" spans="1:4" s="82" customFormat="1" ht="15.75" customHeight="1">
      <c r="A954" s="52">
        <v>2130599</v>
      </c>
      <c r="B954" s="49" t="s">
        <v>2201</v>
      </c>
      <c r="C954" s="14">
        <f>4603+9839</f>
        <v>14442</v>
      </c>
      <c r="D954" s="112">
        <v>9839</v>
      </c>
    </row>
    <row r="955" spans="1:4" s="111" customFormat="1" ht="15.75" customHeight="1">
      <c r="A955" s="27">
        <v>21306</v>
      </c>
      <c r="B955" s="46" t="s">
        <v>2202</v>
      </c>
      <c r="C955" s="66">
        <f>SUM(C956:C960)</f>
        <v>1461</v>
      </c>
      <c r="D955" s="66">
        <f>SUM(D956:D960)</f>
        <v>0</v>
      </c>
    </row>
    <row r="956" spans="1:4" s="82" customFormat="1" ht="15.75" customHeight="1">
      <c r="A956" s="52">
        <v>2130601</v>
      </c>
      <c r="B956" s="49" t="s">
        <v>1779</v>
      </c>
      <c r="C956" s="14">
        <v>0</v>
      </c>
      <c r="D956" s="112"/>
    </row>
    <row r="957" spans="1:4" s="82" customFormat="1" ht="15.75" customHeight="1">
      <c r="A957" s="52">
        <v>2130602</v>
      </c>
      <c r="B957" s="49" t="s">
        <v>2203</v>
      </c>
      <c r="C957" s="14">
        <v>107</v>
      </c>
      <c r="D957" s="112"/>
    </row>
    <row r="958" spans="1:4" s="82" customFormat="1" ht="15.75" customHeight="1">
      <c r="A958" s="52">
        <v>2130603</v>
      </c>
      <c r="B958" s="49" t="s">
        <v>2204</v>
      </c>
      <c r="C958" s="14">
        <v>0</v>
      </c>
      <c r="D958" s="112"/>
    </row>
    <row r="959" spans="1:4" s="82" customFormat="1" ht="15.75" customHeight="1">
      <c r="A959" s="52">
        <v>2130604</v>
      </c>
      <c r="B959" s="49" t="s">
        <v>2205</v>
      </c>
      <c r="C959" s="14">
        <v>0</v>
      </c>
      <c r="D959" s="112"/>
    </row>
    <row r="960" spans="1:4" s="82" customFormat="1" ht="15.75" customHeight="1">
      <c r="A960" s="52">
        <v>2130699</v>
      </c>
      <c r="B960" s="49" t="s">
        <v>2206</v>
      </c>
      <c r="C960" s="14">
        <v>1354</v>
      </c>
      <c r="D960" s="112"/>
    </row>
    <row r="961" spans="1:4" s="111" customFormat="1" ht="15.75" customHeight="1">
      <c r="A961" s="27">
        <v>21307</v>
      </c>
      <c r="B961" s="46" t="s">
        <v>2207</v>
      </c>
      <c r="C961" s="66">
        <f>SUM(C962:C967)</f>
        <v>8109</v>
      </c>
      <c r="D961" s="66">
        <f>SUM(D962:D967)</f>
        <v>1302</v>
      </c>
    </row>
    <row r="962" spans="1:4" s="82" customFormat="1" ht="15.75" customHeight="1">
      <c r="A962" s="52">
        <v>2130701</v>
      </c>
      <c r="B962" s="49" t="s">
        <v>2208</v>
      </c>
      <c r="C962" s="14">
        <v>170</v>
      </c>
      <c r="D962" s="112"/>
    </row>
    <row r="963" spans="1:4" s="82" customFormat="1" ht="15.75" customHeight="1">
      <c r="A963" s="52">
        <v>2130704</v>
      </c>
      <c r="B963" s="49" t="s">
        <v>2209</v>
      </c>
      <c r="C963" s="14">
        <v>0</v>
      </c>
      <c r="D963" s="112"/>
    </row>
    <row r="964" spans="1:4" s="82" customFormat="1" ht="15.75" customHeight="1">
      <c r="A964" s="52">
        <v>2130705</v>
      </c>
      <c r="B964" s="49" t="s">
        <v>2210</v>
      </c>
      <c r="C964" s="14">
        <f>5853+1302</f>
        <v>7155</v>
      </c>
      <c r="D964" s="112">
        <v>1302</v>
      </c>
    </row>
    <row r="965" spans="1:4" s="82" customFormat="1" ht="15.75" customHeight="1">
      <c r="A965" s="52">
        <v>2130706</v>
      </c>
      <c r="B965" s="49" t="s">
        <v>2211</v>
      </c>
      <c r="C965" s="14">
        <v>710</v>
      </c>
      <c r="D965" s="112"/>
    </row>
    <row r="966" spans="1:4" s="82" customFormat="1" ht="15.75" customHeight="1">
      <c r="A966" s="52">
        <v>2130707</v>
      </c>
      <c r="B966" s="49" t="s">
        <v>2212</v>
      </c>
      <c r="C966" s="14">
        <v>74</v>
      </c>
      <c r="D966" s="112"/>
    </row>
    <row r="967" spans="1:4" s="82" customFormat="1" ht="15.75" customHeight="1">
      <c r="A967" s="52">
        <v>2130799</v>
      </c>
      <c r="B967" s="49" t="s">
        <v>2213</v>
      </c>
      <c r="C967" s="14">
        <v>0</v>
      </c>
      <c r="D967" s="112"/>
    </row>
    <row r="968" spans="1:4" s="111" customFormat="1" ht="15.75" customHeight="1">
      <c r="A968" s="27">
        <v>21308</v>
      </c>
      <c r="B968" s="46" t="s">
        <v>2214</v>
      </c>
      <c r="C968" s="66">
        <f>SUM(C969:C974)</f>
        <v>763</v>
      </c>
      <c r="D968" s="66">
        <f>SUM(D969:D974)</f>
        <v>413</v>
      </c>
    </row>
    <row r="969" spans="1:4" s="82" customFormat="1" ht="15.75" customHeight="1">
      <c r="A969" s="52">
        <v>2130801</v>
      </c>
      <c r="B969" s="49" t="s">
        <v>2215</v>
      </c>
      <c r="C969" s="14">
        <v>0</v>
      </c>
      <c r="D969" s="112"/>
    </row>
    <row r="970" spans="1:4" s="82" customFormat="1" ht="15.75" customHeight="1">
      <c r="A970" s="52">
        <v>2130802</v>
      </c>
      <c r="B970" s="49" t="s">
        <v>2216</v>
      </c>
      <c r="C970" s="14">
        <v>0</v>
      </c>
      <c r="D970" s="112"/>
    </row>
    <row r="971" spans="1:4" s="82" customFormat="1" ht="15.75" customHeight="1">
      <c r="A971" s="52">
        <v>2130803</v>
      </c>
      <c r="B971" s="49" t="s">
        <v>2217</v>
      </c>
      <c r="C971" s="14">
        <v>350</v>
      </c>
      <c r="D971" s="112"/>
    </row>
    <row r="972" spans="1:4" s="82" customFormat="1" ht="15.75" customHeight="1">
      <c r="A972" s="52">
        <v>2130804</v>
      </c>
      <c r="B972" s="49" t="s">
        <v>2218</v>
      </c>
      <c r="C972" s="14">
        <v>413</v>
      </c>
      <c r="D972" s="112">
        <v>413</v>
      </c>
    </row>
    <row r="973" spans="1:4" s="82" customFormat="1" ht="15.75" customHeight="1">
      <c r="A973" s="52">
        <v>2130805</v>
      </c>
      <c r="B973" s="49" t="s">
        <v>2219</v>
      </c>
      <c r="C973" s="14">
        <v>0</v>
      </c>
      <c r="D973" s="112"/>
    </row>
    <row r="974" spans="1:4" s="82" customFormat="1" ht="15.75" customHeight="1">
      <c r="A974" s="52">
        <v>2130899</v>
      </c>
      <c r="B974" s="49" t="s">
        <v>2220</v>
      </c>
      <c r="C974" s="14">
        <v>0</v>
      </c>
      <c r="D974" s="112"/>
    </row>
    <row r="975" spans="1:4" s="111" customFormat="1" ht="15.75" customHeight="1">
      <c r="A975" s="27">
        <v>21309</v>
      </c>
      <c r="B975" s="46" t="s">
        <v>2221</v>
      </c>
      <c r="C975" s="66">
        <f>SUM(C976:C977)</f>
        <v>0</v>
      </c>
      <c r="D975" s="66">
        <f>SUM(D976:D977)</f>
        <v>0</v>
      </c>
    </row>
    <row r="976" spans="1:4" s="82" customFormat="1" ht="15.75" customHeight="1">
      <c r="A976" s="52">
        <v>2130901</v>
      </c>
      <c r="B976" s="49" t="s">
        <v>2222</v>
      </c>
      <c r="C976" s="14">
        <v>0</v>
      </c>
      <c r="D976" s="112"/>
    </row>
    <row r="977" spans="1:4" s="82" customFormat="1" ht="15.75" customHeight="1">
      <c r="A977" s="52">
        <v>2130999</v>
      </c>
      <c r="B977" s="49" t="s">
        <v>2223</v>
      </c>
      <c r="C977" s="14">
        <v>0</v>
      </c>
      <c r="D977" s="112"/>
    </row>
    <row r="978" spans="1:4" s="111" customFormat="1" ht="15.75" customHeight="1">
      <c r="A978" s="27">
        <v>21399</v>
      </c>
      <c r="B978" s="46" t="s">
        <v>2224</v>
      </c>
      <c r="C978" s="66">
        <f>SUM(C979:C980)</f>
        <v>2831</v>
      </c>
      <c r="D978" s="66">
        <f>SUM(D979:D980)</f>
        <v>19</v>
      </c>
    </row>
    <row r="979" spans="1:4" s="82" customFormat="1" ht="15.75" customHeight="1">
      <c r="A979" s="52">
        <v>2139901</v>
      </c>
      <c r="B979" s="49" t="s">
        <v>2225</v>
      </c>
      <c r="C979" s="14">
        <v>0</v>
      </c>
      <c r="D979" s="112"/>
    </row>
    <row r="980" spans="1:4" s="82" customFormat="1" ht="15.75" customHeight="1">
      <c r="A980" s="52">
        <v>2139999</v>
      </c>
      <c r="B980" s="49" t="s">
        <v>2226</v>
      </c>
      <c r="C980" s="14">
        <f>3812+19-1000</f>
        <v>2831</v>
      </c>
      <c r="D980" s="112">
        <v>19</v>
      </c>
    </row>
    <row r="981" spans="1:4" s="111" customFormat="1" ht="15.75" customHeight="1">
      <c r="A981" s="27">
        <v>214</v>
      </c>
      <c r="B981" s="46" t="s">
        <v>2227</v>
      </c>
      <c r="C981" s="66">
        <f>C982+C1005+C1015+C1025+C1030+C1037+C1042</f>
        <v>27853</v>
      </c>
      <c r="D981" s="66">
        <f>D982+D1005+D1015+D1025+D1030+D1037+D1042</f>
        <v>6896</v>
      </c>
    </row>
    <row r="982" spans="1:4" s="111" customFormat="1" ht="15.75" customHeight="1">
      <c r="A982" s="27">
        <v>21401</v>
      </c>
      <c r="B982" s="46" t="s">
        <v>2228</v>
      </c>
      <c r="C982" s="66">
        <f>SUM(C983:C1004)</f>
        <v>27773</v>
      </c>
      <c r="D982" s="66">
        <f>SUM(D983:D1004)</f>
        <v>6896</v>
      </c>
    </row>
    <row r="983" spans="1:4" s="82" customFormat="1" ht="15.75" customHeight="1">
      <c r="A983" s="52">
        <v>2140101</v>
      </c>
      <c r="B983" s="49" t="s">
        <v>1484</v>
      </c>
      <c r="C983" s="14">
        <v>5229</v>
      </c>
      <c r="D983" s="112"/>
    </row>
    <row r="984" spans="1:4" s="82" customFormat="1" ht="15.75" customHeight="1">
      <c r="A984" s="52">
        <v>2140102</v>
      </c>
      <c r="B984" s="49" t="s">
        <v>1485</v>
      </c>
      <c r="C984" s="14">
        <v>136</v>
      </c>
      <c r="D984" s="112"/>
    </row>
    <row r="985" spans="1:4" s="82" customFormat="1" ht="15.75" customHeight="1">
      <c r="A985" s="52">
        <v>2140103</v>
      </c>
      <c r="B985" s="49" t="s">
        <v>1486</v>
      </c>
      <c r="C985" s="14">
        <v>269</v>
      </c>
      <c r="D985" s="112"/>
    </row>
    <row r="986" spans="1:4" s="82" customFormat="1" ht="15.75" customHeight="1">
      <c r="A986" s="52">
        <v>2140104</v>
      </c>
      <c r="B986" s="49" t="s">
        <v>2229</v>
      </c>
      <c r="C986" s="14">
        <v>140</v>
      </c>
      <c r="D986" s="112"/>
    </row>
    <row r="987" spans="1:4" s="82" customFormat="1" ht="15.75" customHeight="1">
      <c r="A987" s="52">
        <v>2140106</v>
      </c>
      <c r="B987" s="49" t="s">
        <v>2230</v>
      </c>
      <c r="C987" s="14">
        <v>13846</v>
      </c>
      <c r="D987" s="112"/>
    </row>
    <row r="988" spans="1:4" s="82" customFormat="1" ht="15.75" customHeight="1">
      <c r="A988" s="52">
        <v>2140109</v>
      </c>
      <c r="B988" s="49" t="s">
        <v>2231</v>
      </c>
      <c r="C988" s="14">
        <v>0</v>
      </c>
      <c r="D988" s="112"/>
    </row>
    <row r="989" spans="1:4" s="82" customFormat="1" ht="15.75" customHeight="1">
      <c r="A989" s="52">
        <v>2140110</v>
      </c>
      <c r="B989" s="49" t="s">
        <v>2232</v>
      </c>
      <c r="C989" s="14">
        <v>70</v>
      </c>
      <c r="D989" s="112"/>
    </row>
    <row r="990" spans="1:4" s="82" customFormat="1" ht="15.75" customHeight="1">
      <c r="A990" s="52">
        <v>2140111</v>
      </c>
      <c r="B990" s="49" t="s">
        <v>2233</v>
      </c>
      <c r="C990" s="14">
        <v>0</v>
      </c>
      <c r="D990" s="112"/>
    </row>
    <row r="991" spans="1:4" s="82" customFormat="1" ht="15.75" customHeight="1">
      <c r="A991" s="52">
        <v>2140112</v>
      </c>
      <c r="B991" s="49" t="s">
        <v>2234</v>
      </c>
      <c r="C991" s="14">
        <v>808</v>
      </c>
      <c r="D991" s="112"/>
    </row>
    <row r="992" spans="1:4" s="82" customFormat="1" ht="15.75" customHeight="1">
      <c r="A992" s="52">
        <v>2140114</v>
      </c>
      <c r="B992" s="49" t="s">
        <v>2235</v>
      </c>
      <c r="C992" s="14">
        <v>0</v>
      </c>
      <c r="D992" s="112"/>
    </row>
    <row r="993" spans="1:4" s="82" customFormat="1" ht="15.75" customHeight="1">
      <c r="A993" s="52">
        <v>2140122</v>
      </c>
      <c r="B993" s="49" t="s">
        <v>2236</v>
      </c>
      <c r="C993" s="14">
        <v>0</v>
      </c>
      <c r="D993" s="112"/>
    </row>
    <row r="994" spans="1:4" s="82" customFormat="1" ht="15.75" customHeight="1">
      <c r="A994" s="52">
        <v>2140123</v>
      </c>
      <c r="B994" s="49" t="s">
        <v>2237</v>
      </c>
      <c r="C994" s="14">
        <v>7</v>
      </c>
      <c r="D994" s="112"/>
    </row>
    <row r="995" spans="1:4" s="82" customFormat="1" ht="15.75" customHeight="1">
      <c r="A995" s="52">
        <v>2140127</v>
      </c>
      <c r="B995" s="49" t="s">
        <v>2238</v>
      </c>
      <c r="C995" s="14">
        <v>0</v>
      </c>
      <c r="D995" s="112"/>
    </row>
    <row r="996" spans="1:4" s="82" customFormat="1" ht="15.75" customHeight="1">
      <c r="A996" s="52">
        <v>2140128</v>
      </c>
      <c r="B996" s="49" t="s">
        <v>2239</v>
      </c>
      <c r="C996" s="14">
        <v>0</v>
      </c>
      <c r="D996" s="112"/>
    </row>
    <row r="997" spans="1:4" s="82" customFormat="1" ht="15.75" customHeight="1">
      <c r="A997" s="52">
        <v>2140129</v>
      </c>
      <c r="B997" s="49" t="s">
        <v>2240</v>
      </c>
      <c r="C997" s="14">
        <v>0</v>
      </c>
      <c r="D997" s="112"/>
    </row>
    <row r="998" spans="1:4" s="82" customFormat="1" ht="15.75" customHeight="1">
      <c r="A998" s="52">
        <v>2140130</v>
      </c>
      <c r="B998" s="49" t="s">
        <v>2241</v>
      </c>
      <c r="C998" s="14">
        <v>0</v>
      </c>
      <c r="D998" s="112"/>
    </row>
    <row r="999" spans="1:4" s="82" customFormat="1" ht="15.75" customHeight="1">
      <c r="A999" s="52">
        <v>2140131</v>
      </c>
      <c r="B999" s="49" t="s">
        <v>2242</v>
      </c>
      <c r="C999" s="14">
        <v>14</v>
      </c>
      <c r="D999" s="112"/>
    </row>
    <row r="1000" spans="1:4" s="82" customFormat="1" ht="15.75" customHeight="1">
      <c r="A1000" s="52">
        <v>2140133</v>
      </c>
      <c r="B1000" s="49" t="s">
        <v>2243</v>
      </c>
      <c r="C1000" s="14">
        <v>0</v>
      </c>
      <c r="D1000" s="112"/>
    </row>
    <row r="1001" spans="1:4" s="82" customFormat="1" ht="15.75" customHeight="1">
      <c r="A1001" s="52">
        <v>2140136</v>
      </c>
      <c r="B1001" s="49" t="s">
        <v>2244</v>
      </c>
      <c r="C1001" s="14">
        <v>21</v>
      </c>
      <c r="D1001" s="112"/>
    </row>
    <row r="1002" spans="1:4" s="82" customFormat="1" ht="15.75" customHeight="1">
      <c r="A1002" s="52">
        <v>2140138</v>
      </c>
      <c r="B1002" s="49" t="s">
        <v>2245</v>
      </c>
      <c r="C1002" s="14">
        <v>0</v>
      </c>
      <c r="D1002" s="112"/>
    </row>
    <row r="1003" spans="1:4" s="82" customFormat="1" ht="15.75" customHeight="1">
      <c r="A1003" s="52">
        <v>2140139</v>
      </c>
      <c r="B1003" s="49" t="s">
        <v>2246</v>
      </c>
      <c r="C1003" s="14">
        <v>6896</v>
      </c>
      <c r="D1003" s="112">
        <v>6896</v>
      </c>
    </row>
    <row r="1004" spans="1:4" s="82" customFormat="1" ht="15.75" customHeight="1">
      <c r="A1004" s="52">
        <v>2140199</v>
      </c>
      <c r="B1004" s="49" t="s">
        <v>2247</v>
      </c>
      <c r="C1004" s="14">
        <v>337</v>
      </c>
      <c r="D1004" s="112"/>
    </row>
    <row r="1005" spans="1:4" s="111" customFormat="1" ht="15.75" customHeight="1">
      <c r="A1005" s="27">
        <v>21402</v>
      </c>
      <c r="B1005" s="46" t="s">
        <v>2248</v>
      </c>
      <c r="C1005" s="66">
        <f>SUM(C1006:C1014)</f>
        <v>0</v>
      </c>
      <c r="D1005" s="66">
        <f>SUM(D1006:D1014)</f>
        <v>0</v>
      </c>
    </row>
    <row r="1006" spans="1:4" s="82" customFormat="1" ht="15.75" customHeight="1">
      <c r="A1006" s="52">
        <v>2140201</v>
      </c>
      <c r="B1006" s="49" t="s">
        <v>1484</v>
      </c>
      <c r="C1006" s="14">
        <v>0</v>
      </c>
      <c r="D1006" s="112"/>
    </row>
    <row r="1007" spans="1:4" s="82" customFormat="1" ht="15.75" customHeight="1">
      <c r="A1007" s="52">
        <v>2140202</v>
      </c>
      <c r="B1007" s="49" t="s">
        <v>1485</v>
      </c>
      <c r="C1007" s="14">
        <v>0</v>
      </c>
      <c r="D1007" s="112"/>
    </row>
    <row r="1008" spans="1:4" s="82" customFormat="1" ht="15.75" customHeight="1">
      <c r="A1008" s="52">
        <v>2140203</v>
      </c>
      <c r="B1008" s="49" t="s">
        <v>1486</v>
      </c>
      <c r="C1008" s="14">
        <v>0</v>
      </c>
      <c r="D1008" s="112"/>
    </row>
    <row r="1009" spans="1:4" s="82" customFormat="1" ht="15.75" customHeight="1">
      <c r="A1009" s="52">
        <v>2140204</v>
      </c>
      <c r="B1009" s="49" t="s">
        <v>2249</v>
      </c>
      <c r="C1009" s="14">
        <v>0</v>
      </c>
      <c r="D1009" s="112"/>
    </row>
    <row r="1010" spans="1:4" s="82" customFormat="1" ht="15.75" customHeight="1">
      <c r="A1010" s="52">
        <v>2140205</v>
      </c>
      <c r="B1010" s="49" t="s">
        <v>2250</v>
      </c>
      <c r="C1010" s="14">
        <v>0</v>
      </c>
      <c r="D1010" s="112"/>
    </row>
    <row r="1011" spans="1:4" s="82" customFormat="1" ht="15.75" customHeight="1">
      <c r="A1011" s="52">
        <v>2140206</v>
      </c>
      <c r="B1011" s="49" t="s">
        <v>2251</v>
      </c>
      <c r="C1011" s="14">
        <v>0</v>
      </c>
      <c r="D1011" s="112"/>
    </row>
    <row r="1012" spans="1:4" s="82" customFormat="1" ht="15.75" customHeight="1">
      <c r="A1012" s="52">
        <v>2140207</v>
      </c>
      <c r="B1012" s="49" t="s">
        <v>2252</v>
      </c>
      <c r="C1012" s="14">
        <v>0</v>
      </c>
      <c r="D1012" s="112"/>
    </row>
    <row r="1013" spans="1:4" s="82" customFormat="1" ht="15.75" customHeight="1">
      <c r="A1013" s="52">
        <v>2140208</v>
      </c>
      <c r="B1013" s="49" t="s">
        <v>2253</v>
      </c>
      <c r="C1013" s="14">
        <v>0</v>
      </c>
      <c r="D1013" s="112"/>
    </row>
    <row r="1014" spans="1:4" s="82" customFormat="1" ht="15.75" customHeight="1">
      <c r="A1014" s="52">
        <v>2140299</v>
      </c>
      <c r="B1014" s="49" t="s">
        <v>2254</v>
      </c>
      <c r="C1014" s="14">
        <v>0</v>
      </c>
      <c r="D1014" s="112"/>
    </row>
    <row r="1015" spans="1:4" s="111" customFormat="1" ht="15.75" customHeight="1">
      <c r="A1015" s="27">
        <v>21403</v>
      </c>
      <c r="B1015" s="46" t="s">
        <v>2255</v>
      </c>
      <c r="C1015" s="66">
        <f>SUM(C1016:C1024)</f>
        <v>0</v>
      </c>
      <c r="D1015" s="66">
        <f>SUM(D1016:D1024)</f>
        <v>0</v>
      </c>
    </row>
    <row r="1016" spans="1:4" s="82" customFormat="1" ht="15.75" customHeight="1">
      <c r="A1016" s="52">
        <v>2140301</v>
      </c>
      <c r="B1016" s="49" t="s">
        <v>1484</v>
      </c>
      <c r="C1016" s="14">
        <v>0</v>
      </c>
      <c r="D1016" s="112"/>
    </row>
    <row r="1017" spans="1:4" s="82" customFormat="1" ht="15.75" customHeight="1">
      <c r="A1017" s="52">
        <v>2140302</v>
      </c>
      <c r="B1017" s="49" t="s">
        <v>1485</v>
      </c>
      <c r="C1017" s="14">
        <v>0</v>
      </c>
      <c r="D1017" s="112"/>
    </row>
    <row r="1018" spans="1:4" s="82" customFormat="1" ht="15.75" customHeight="1">
      <c r="A1018" s="52">
        <v>2140303</v>
      </c>
      <c r="B1018" s="49" t="s">
        <v>1486</v>
      </c>
      <c r="C1018" s="14">
        <v>0</v>
      </c>
      <c r="D1018" s="112"/>
    </row>
    <row r="1019" spans="1:4" s="82" customFormat="1" ht="15.75" customHeight="1">
      <c r="A1019" s="52">
        <v>2140304</v>
      </c>
      <c r="B1019" s="49" t="s">
        <v>2256</v>
      </c>
      <c r="C1019" s="14">
        <v>0</v>
      </c>
      <c r="D1019" s="112"/>
    </row>
    <row r="1020" spans="1:4" s="82" customFormat="1" ht="15.75" customHeight="1">
      <c r="A1020" s="52">
        <v>2140305</v>
      </c>
      <c r="B1020" s="49" t="s">
        <v>2257</v>
      </c>
      <c r="C1020" s="14">
        <v>0</v>
      </c>
      <c r="D1020" s="112"/>
    </row>
    <row r="1021" spans="1:4" s="82" customFormat="1" ht="15.75" customHeight="1">
      <c r="A1021" s="52">
        <v>2140306</v>
      </c>
      <c r="B1021" s="49" t="s">
        <v>2258</v>
      </c>
      <c r="C1021" s="14">
        <v>0</v>
      </c>
      <c r="D1021" s="112"/>
    </row>
    <row r="1022" spans="1:4" s="82" customFormat="1" ht="15.75" customHeight="1">
      <c r="A1022" s="52">
        <v>2140307</v>
      </c>
      <c r="B1022" s="49" t="s">
        <v>2259</v>
      </c>
      <c r="C1022" s="14">
        <v>0</v>
      </c>
      <c r="D1022" s="112"/>
    </row>
    <row r="1023" spans="1:4" s="82" customFormat="1" ht="15.75" customHeight="1">
      <c r="A1023" s="52">
        <v>2140308</v>
      </c>
      <c r="B1023" s="49" t="s">
        <v>2260</v>
      </c>
      <c r="C1023" s="14">
        <v>0</v>
      </c>
      <c r="D1023" s="112"/>
    </row>
    <row r="1024" spans="1:4" s="82" customFormat="1" ht="15.75" customHeight="1">
      <c r="A1024" s="52">
        <v>2140399</v>
      </c>
      <c r="B1024" s="49" t="s">
        <v>2261</v>
      </c>
      <c r="C1024" s="14">
        <v>0</v>
      </c>
      <c r="D1024" s="112"/>
    </row>
    <row r="1025" spans="1:4" s="111" customFormat="1" ht="15.75" customHeight="1">
      <c r="A1025" s="27">
        <v>21404</v>
      </c>
      <c r="B1025" s="46" t="s">
        <v>2262</v>
      </c>
      <c r="C1025" s="66">
        <f>SUM(C1026:C1029)</f>
        <v>61</v>
      </c>
      <c r="D1025" s="66">
        <f>SUM(D1026:D1029)</f>
        <v>0</v>
      </c>
    </row>
    <row r="1026" spans="1:4" s="82" customFormat="1" ht="15.75" customHeight="1">
      <c r="A1026" s="52">
        <v>2140401</v>
      </c>
      <c r="B1026" s="49" t="s">
        <v>2263</v>
      </c>
      <c r="C1026" s="14">
        <v>0</v>
      </c>
      <c r="D1026" s="112"/>
    </row>
    <row r="1027" spans="1:4" s="82" customFormat="1" ht="15.75" customHeight="1">
      <c r="A1027" s="52">
        <v>2140402</v>
      </c>
      <c r="B1027" s="49" t="s">
        <v>2264</v>
      </c>
      <c r="C1027" s="14">
        <v>0</v>
      </c>
      <c r="D1027" s="112"/>
    </row>
    <row r="1028" spans="1:4" s="82" customFormat="1" ht="15.75" customHeight="1">
      <c r="A1028" s="52">
        <v>2140403</v>
      </c>
      <c r="B1028" s="49" t="s">
        <v>2265</v>
      </c>
      <c r="C1028" s="14">
        <v>0</v>
      </c>
      <c r="D1028" s="112"/>
    </row>
    <row r="1029" spans="1:4" s="82" customFormat="1" ht="15.75" customHeight="1">
      <c r="A1029" s="52">
        <v>2140499</v>
      </c>
      <c r="B1029" s="49" t="s">
        <v>2266</v>
      </c>
      <c r="C1029" s="14">
        <v>61</v>
      </c>
      <c r="D1029" s="112"/>
    </row>
    <row r="1030" spans="1:4" s="111" customFormat="1" ht="15.75" customHeight="1">
      <c r="A1030" s="27">
        <v>21405</v>
      </c>
      <c r="B1030" s="46" t="s">
        <v>2267</v>
      </c>
      <c r="C1030" s="66">
        <f>SUM(C1031:C1036)</f>
        <v>19</v>
      </c>
      <c r="D1030" s="66">
        <f>SUM(D1031:D1036)</f>
        <v>0</v>
      </c>
    </row>
    <row r="1031" spans="1:4" s="82" customFormat="1" ht="15.75" customHeight="1">
      <c r="A1031" s="52">
        <v>2140501</v>
      </c>
      <c r="B1031" s="49" t="s">
        <v>1484</v>
      </c>
      <c r="C1031" s="14">
        <v>0</v>
      </c>
      <c r="D1031" s="112"/>
    </row>
    <row r="1032" spans="1:4" s="82" customFormat="1" ht="15.75" customHeight="1">
      <c r="A1032" s="52">
        <v>2140502</v>
      </c>
      <c r="B1032" s="49" t="s">
        <v>1485</v>
      </c>
      <c r="C1032" s="14">
        <v>19</v>
      </c>
      <c r="D1032" s="112"/>
    </row>
    <row r="1033" spans="1:4" s="82" customFormat="1" ht="15.75" customHeight="1">
      <c r="A1033" s="52">
        <v>2140503</v>
      </c>
      <c r="B1033" s="49" t="s">
        <v>1486</v>
      </c>
      <c r="C1033" s="14">
        <v>0</v>
      </c>
      <c r="D1033" s="112"/>
    </row>
    <row r="1034" spans="1:4" s="82" customFormat="1" ht="15.75" customHeight="1">
      <c r="A1034" s="52">
        <v>2140504</v>
      </c>
      <c r="B1034" s="49" t="s">
        <v>2253</v>
      </c>
      <c r="C1034" s="14">
        <v>0</v>
      </c>
      <c r="D1034" s="112"/>
    </row>
    <row r="1035" spans="1:4" s="82" customFormat="1" ht="15.75" customHeight="1">
      <c r="A1035" s="52">
        <v>2140505</v>
      </c>
      <c r="B1035" s="49" t="s">
        <v>2268</v>
      </c>
      <c r="C1035" s="14">
        <v>0</v>
      </c>
      <c r="D1035" s="112"/>
    </row>
    <row r="1036" spans="1:4" s="82" customFormat="1" ht="15.75" customHeight="1">
      <c r="A1036" s="52">
        <v>2140599</v>
      </c>
      <c r="B1036" s="49" t="s">
        <v>2269</v>
      </c>
      <c r="C1036" s="14">
        <v>0</v>
      </c>
      <c r="D1036" s="112"/>
    </row>
    <row r="1037" spans="1:4" s="111" customFormat="1" ht="15.75" customHeight="1">
      <c r="A1037" s="27">
        <v>21406</v>
      </c>
      <c r="B1037" s="46" t="s">
        <v>2270</v>
      </c>
      <c r="C1037" s="66">
        <f>SUM(C1038:C1041)</f>
        <v>0</v>
      </c>
      <c r="D1037" s="66">
        <f>SUM(D1038:D1041)</f>
        <v>0</v>
      </c>
    </row>
    <row r="1038" spans="1:4" s="82" customFormat="1" ht="15.75" customHeight="1">
      <c r="A1038" s="52">
        <v>2140601</v>
      </c>
      <c r="B1038" s="49" t="s">
        <v>2271</v>
      </c>
      <c r="C1038" s="14">
        <v>0</v>
      </c>
      <c r="D1038" s="112"/>
    </row>
    <row r="1039" spans="1:4" s="82" customFormat="1" ht="15.75" customHeight="1">
      <c r="A1039" s="52">
        <v>2140602</v>
      </c>
      <c r="B1039" s="49" t="s">
        <v>2272</v>
      </c>
      <c r="C1039" s="14">
        <v>0</v>
      </c>
      <c r="D1039" s="112"/>
    </row>
    <row r="1040" spans="1:4" s="82" customFormat="1" ht="15.75" customHeight="1">
      <c r="A1040" s="52">
        <v>2140603</v>
      </c>
      <c r="B1040" s="49" t="s">
        <v>2273</v>
      </c>
      <c r="C1040" s="14">
        <v>0</v>
      </c>
      <c r="D1040" s="112"/>
    </row>
    <row r="1041" spans="1:4" s="82" customFormat="1" ht="15.75" customHeight="1">
      <c r="A1041" s="52">
        <v>2140699</v>
      </c>
      <c r="B1041" s="49" t="s">
        <v>2274</v>
      </c>
      <c r="C1041" s="14">
        <v>0</v>
      </c>
      <c r="D1041" s="112"/>
    </row>
    <row r="1042" spans="1:4" s="111" customFormat="1" ht="15.75" customHeight="1">
      <c r="A1042" s="27">
        <v>21499</v>
      </c>
      <c r="B1042" s="46" t="s">
        <v>2275</v>
      </c>
      <c r="C1042" s="66">
        <f>SUM(C1043:C1044)</f>
        <v>0</v>
      </c>
      <c r="D1042" s="66">
        <f>SUM(D1043:D1044)</f>
        <v>0</v>
      </c>
    </row>
    <row r="1043" spans="1:4" s="82" customFormat="1" ht="15.75" customHeight="1">
      <c r="A1043" s="52">
        <v>2149901</v>
      </c>
      <c r="B1043" s="49" t="s">
        <v>2276</v>
      </c>
      <c r="C1043" s="14">
        <v>0</v>
      </c>
      <c r="D1043" s="112"/>
    </row>
    <row r="1044" spans="1:4" s="82" customFormat="1" ht="15.75" customHeight="1">
      <c r="A1044" s="52">
        <v>2149999</v>
      </c>
      <c r="B1044" s="49" t="s">
        <v>2277</v>
      </c>
      <c r="C1044" s="14">
        <v>0</v>
      </c>
      <c r="D1044" s="112"/>
    </row>
    <row r="1045" spans="1:4" s="111" customFormat="1" ht="15.75" customHeight="1">
      <c r="A1045" s="27">
        <v>215</v>
      </c>
      <c r="B1045" s="46" t="s">
        <v>2278</v>
      </c>
      <c r="C1045" s="66">
        <f>C1046+C1056+C1072+C1077+C1091+C1098+C1105</f>
        <v>4209</v>
      </c>
      <c r="D1045" s="66">
        <f>D1046+D1056+D1072+D1077+D1091+D1098+D1105</f>
        <v>0</v>
      </c>
    </row>
    <row r="1046" spans="1:4" s="111" customFormat="1" ht="15.75" customHeight="1">
      <c r="A1046" s="27">
        <v>21501</v>
      </c>
      <c r="B1046" s="46" t="s">
        <v>2279</v>
      </c>
      <c r="C1046" s="66">
        <f>SUM(C1047:C1055)</f>
        <v>0</v>
      </c>
      <c r="D1046" s="66">
        <f>SUM(D1047:D1055)</f>
        <v>0</v>
      </c>
    </row>
    <row r="1047" spans="1:4" s="82" customFormat="1" ht="15.75" customHeight="1">
      <c r="A1047" s="52">
        <v>2150101</v>
      </c>
      <c r="B1047" s="49" t="s">
        <v>1484</v>
      </c>
      <c r="C1047" s="14">
        <v>0</v>
      </c>
      <c r="D1047" s="112"/>
    </row>
    <row r="1048" spans="1:4" s="82" customFormat="1" ht="15.75" customHeight="1">
      <c r="A1048" s="52">
        <v>2150102</v>
      </c>
      <c r="B1048" s="49" t="s">
        <v>1485</v>
      </c>
      <c r="C1048" s="14">
        <v>0</v>
      </c>
      <c r="D1048" s="112"/>
    </row>
    <row r="1049" spans="1:4" s="82" customFormat="1" ht="15.75" customHeight="1">
      <c r="A1049" s="52">
        <v>2150103</v>
      </c>
      <c r="B1049" s="49" t="s">
        <v>1486</v>
      </c>
      <c r="C1049" s="14">
        <v>0</v>
      </c>
      <c r="D1049" s="112"/>
    </row>
    <row r="1050" spans="1:4" s="82" customFormat="1" ht="15.75" customHeight="1">
      <c r="A1050" s="52">
        <v>2150104</v>
      </c>
      <c r="B1050" s="49" t="s">
        <v>2280</v>
      </c>
      <c r="C1050" s="14">
        <v>0</v>
      </c>
      <c r="D1050" s="112"/>
    </row>
    <row r="1051" spans="1:4" s="82" customFormat="1" ht="15.75" customHeight="1">
      <c r="A1051" s="52">
        <v>2150105</v>
      </c>
      <c r="B1051" s="49" t="s">
        <v>2281</v>
      </c>
      <c r="C1051" s="14">
        <v>0</v>
      </c>
      <c r="D1051" s="112"/>
    </row>
    <row r="1052" spans="1:4" s="82" customFormat="1" ht="15.75" customHeight="1">
      <c r="A1052" s="52">
        <v>2150106</v>
      </c>
      <c r="B1052" s="49" t="s">
        <v>2282</v>
      </c>
      <c r="C1052" s="14">
        <v>0</v>
      </c>
      <c r="D1052" s="112"/>
    </row>
    <row r="1053" spans="1:4" s="82" customFormat="1" ht="15.75" customHeight="1">
      <c r="A1053" s="52">
        <v>2150107</v>
      </c>
      <c r="B1053" s="49" t="s">
        <v>2283</v>
      </c>
      <c r="C1053" s="14">
        <v>0</v>
      </c>
      <c r="D1053" s="112"/>
    </row>
    <row r="1054" spans="1:4" s="82" customFormat="1" ht="15.75" customHeight="1">
      <c r="A1054" s="52">
        <v>2150108</v>
      </c>
      <c r="B1054" s="49" t="s">
        <v>2284</v>
      </c>
      <c r="C1054" s="14">
        <v>0</v>
      </c>
      <c r="D1054" s="112"/>
    </row>
    <row r="1055" spans="1:4" s="82" customFormat="1" ht="15.75" customHeight="1">
      <c r="A1055" s="52">
        <v>2150199</v>
      </c>
      <c r="B1055" s="49" t="s">
        <v>2285</v>
      </c>
      <c r="C1055" s="14">
        <v>0</v>
      </c>
      <c r="D1055" s="112"/>
    </row>
    <row r="1056" spans="1:4" s="111" customFormat="1" ht="15.75" customHeight="1">
      <c r="A1056" s="27">
        <v>21502</v>
      </c>
      <c r="B1056" s="46" t="s">
        <v>2286</v>
      </c>
      <c r="C1056" s="66">
        <f>SUM(C1057:C1071)</f>
        <v>3487</v>
      </c>
      <c r="D1056" s="66">
        <f>SUM(D1057:D1071)</f>
        <v>0</v>
      </c>
    </row>
    <row r="1057" spans="1:4" s="82" customFormat="1" ht="15.75" customHeight="1">
      <c r="A1057" s="52">
        <v>2150201</v>
      </c>
      <c r="B1057" s="49" t="s">
        <v>1484</v>
      </c>
      <c r="C1057" s="14">
        <v>652</v>
      </c>
      <c r="D1057" s="112"/>
    </row>
    <row r="1058" spans="1:4" s="82" customFormat="1" ht="15.75" customHeight="1">
      <c r="A1058" s="52">
        <v>2150202</v>
      </c>
      <c r="B1058" s="49" t="s">
        <v>1485</v>
      </c>
      <c r="C1058" s="14">
        <v>0</v>
      </c>
      <c r="D1058" s="112"/>
    </row>
    <row r="1059" spans="1:4" s="82" customFormat="1" ht="15.75" customHeight="1">
      <c r="A1059" s="52">
        <v>2150203</v>
      </c>
      <c r="B1059" s="49" t="s">
        <v>1486</v>
      </c>
      <c r="C1059" s="14">
        <v>236</v>
      </c>
      <c r="D1059" s="112"/>
    </row>
    <row r="1060" spans="1:4" s="82" customFormat="1" ht="15.75" customHeight="1">
      <c r="A1060" s="52">
        <v>2150204</v>
      </c>
      <c r="B1060" s="49" t="s">
        <v>2287</v>
      </c>
      <c r="C1060" s="14">
        <v>0</v>
      </c>
      <c r="D1060" s="112"/>
    </row>
    <row r="1061" spans="1:4" s="82" customFormat="1" ht="15.75" customHeight="1">
      <c r="A1061" s="52">
        <v>2150205</v>
      </c>
      <c r="B1061" s="49" t="s">
        <v>2288</v>
      </c>
      <c r="C1061" s="14">
        <v>0</v>
      </c>
      <c r="D1061" s="112"/>
    </row>
    <row r="1062" spans="1:4" s="82" customFormat="1" ht="15.75" customHeight="1">
      <c r="A1062" s="52">
        <v>2150206</v>
      </c>
      <c r="B1062" s="49" t="s">
        <v>2289</v>
      </c>
      <c r="C1062" s="14">
        <v>0</v>
      </c>
      <c r="D1062" s="112"/>
    </row>
    <row r="1063" spans="1:4" s="82" customFormat="1" ht="15.75" customHeight="1">
      <c r="A1063" s="52">
        <v>2150207</v>
      </c>
      <c r="B1063" s="49" t="s">
        <v>2290</v>
      </c>
      <c r="C1063" s="14">
        <v>0</v>
      </c>
      <c r="D1063" s="112"/>
    </row>
    <row r="1064" spans="1:4" s="82" customFormat="1" ht="15.75" customHeight="1">
      <c r="A1064" s="52">
        <v>2150208</v>
      </c>
      <c r="B1064" s="49" t="s">
        <v>2291</v>
      </c>
      <c r="C1064" s="14">
        <v>0</v>
      </c>
      <c r="D1064" s="112"/>
    </row>
    <row r="1065" spans="1:4" s="82" customFormat="1" ht="15.75" customHeight="1">
      <c r="A1065" s="52">
        <v>2150209</v>
      </c>
      <c r="B1065" s="49" t="s">
        <v>2292</v>
      </c>
      <c r="C1065" s="14">
        <v>0</v>
      </c>
      <c r="D1065" s="112"/>
    </row>
    <row r="1066" spans="1:4" s="82" customFormat="1" ht="15.75" customHeight="1">
      <c r="A1066" s="52">
        <v>2150210</v>
      </c>
      <c r="B1066" s="49" t="s">
        <v>2293</v>
      </c>
      <c r="C1066" s="14">
        <v>0</v>
      </c>
      <c r="D1066" s="112"/>
    </row>
    <row r="1067" spans="1:4" s="82" customFormat="1" ht="15.75" customHeight="1">
      <c r="A1067" s="52">
        <v>2150212</v>
      </c>
      <c r="B1067" s="49" t="s">
        <v>2294</v>
      </c>
      <c r="C1067" s="14">
        <v>0</v>
      </c>
      <c r="D1067" s="112"/>
    </row>
    <row r="1068" spans="1:4" s="82" customFormat="1" ht="15.75" customHeight="1">
      <c r="A1068" s="52">
        <v>2150213</v>
      </c>
      <c r="B1068" s="49" t="s">
        <v>2295</v>
      </c>
      <c r="C1068" s="14">
        <v>0</v>
      </c>
      <c r="D1068" s="112"/>
    </row>
    <row r="1069" spans="1:4" s="82" customFormat="1" ht="15.75" customHeight="1">
      <c r="A1069" s="52">
        <v>2150214</v>
      </c>
      <c r="B1069" s="49" t="s">
        <v>2296</v>
      </c>
      <c r="C1069" s="14">
        <v>0</v>
      </c>
      <c r="D1069" s="112"/>
    </row>
    <row r="1070" spans="1:4" s="82" customFormat="1" ht="15.75" customHeight="1">
      <c r="A1070" s="52">
        <v>2150215</v>
      </c>
      <c r="B1070" s="49" t="s">
        <v>2297</v>
      </c>
      <c r="C1070" s="14">
        <v>0</v>
      </c>
      <c r="D1070" s="112"/>
    </row>
    <row r="1071" spans="1:4" s="82" customFormat="1" ht="15.75" customHeight="1">
      <c r="A1071" s="52">
        <v>2150299</v>
      </c>
      <c r="B1071" s="49" t="s">
        <v>2298</v>
      </c>
      <c r="C1071" s="14">
        <v>2599</v>
      </c>
      <c r="D1071" s="112"/>
    </row>
    <row r="1072" spans="1:4" s="111" customFormat="1" ht="15.75" customHeight="1">
      <c r="A1072" s="27">
        <v>21503</v>
      </c>
      <c r="B1072" s="46" t="s">
        <v>2299</v>
      </c>
      <c r="C1072" s="66">
        <f>SUM(C1073:C1076)</f>
        <v>0</v>
      </c>
      <c r="D1072" s="66">
        <f>SUM(D1073:D1076)</f>
        <v>0</v>
      </c>
    </row>
    <row r="1073" spans="1:4" s="82" customFormat="1" ht="15.75" customHeight="1">
      <c r="A1073" s="52">
        <v>2150301</v>
      </c>
      <c r="B1073" s="49" t="s">
        <v>1484</v>
      </c>
      <c r="C1073" s="14">
        <v>0</v>
      </c>
      <c r="D1073" s="112"/>
    </row>
    <row r="1074" spans="1:4" s="82" customFormat="1" ht="15.75" customHeight="1">
      <c r="A1074" s="52">
        <v>2150302</v>
      </c>
      <c r="B1074" s="49" t="s">
        <v>1485</v>
      </c>
      <c r="C1074" s="14">
        <v>0</v>
      </c>
      <c r="D1074" s="112"/>
    </row>
    <row r="1075" spans="1:4" s="82" customFormat="1" ht="15.75" customHeight="1">
      <c r="A1075" s="52">
        <v>2150303</v>
      </c>
      <c r="B1075" s="49" t="s">
        <v>1486</v>
      </c>
      <c r="C1075" s="14">
        <v>0</v>
      </c>
      <c r="D1075" s="112"/>
    </row>
    <row r="1076" spans="1:4" s="82" customFormat="1" ht="15.75" customHeight="1">
      <c r="A1076" s="52">
        <v>2150399</v>
      </c>
      <c r="B1076" s="49" t="s">
        <v>2300</v>
      </c>
      <c r="C1076" s="14">
        <v>0</v>
      </c>
      <c r="D1076" s="112"/>
    </row>
    <row r="1077" spans="1:4" s="111" customFormat="1" ht="15.75" customHeight="1">
      <c r="A1077" s="27">
        <v>21505</v>
      </c>
      <c r="B1077" s="46" t="s">
        <v>2301</v>
      </c>
      <c r="C1077" s="66">
        <f>SUM(C1078:C1090)</f>
        <v>56</v>
      </c>
      <c r="D1077" s="66">
        <f>SUM(D1078:D1090)</f>
        <v>0</v>
      </c>
    </row>
    <row r="1078" spans="1:4" s="82" customFormat="1" ht="15.75" customHeight="1">
      <c r="A1078" s="52">
        <v>2150501</v>
      </c>
      <c r="B1078" s="49" t="s">
        <v>1484</v>
      </c>
      <c r="C1078" s="14">
        <v>0</v>
      </c>
      <c r="D1078" s="112"/>
    </row>
    <row r="1079" spans="1:4" s="82" customFormat="1" ht="15.75" customHeight="1">
      <c r="A1079" s="52">
        <v>2150502</v>
      </c>
      <c r="B1079" s="49" t="s">
        <v>1485</v>
      </c>
      <c r="C1079" s="14">
        <v>21</v>
      </c>
      <c r="D1079" s="112"/>
    </row>
    <row r="1080" spans="1:4" s="82" customFormat="1" ht="15.75" customHeight="1">
      <c r="A1080" s="52">
        <v>2150503</v>
      </c>
      <c r="B1080" s="49" t="s">
        <v>1486</v>
      </c>
      <c r="C1080" s="14">
        <v>0</v>
      </c>
      <c r="D1080" s="112"/>
    </row>
    <row r="1081" spans="1:4" s="82" customFormat="1" ht="15.75" customHeight="1">
      <c r="A1081" s="52">
        <v>2150505</v>
      </c>
      <c r="B1081" s="49" t="s">
        <v>2302</v>
      </c>
      <c r="C1081" s="14">
        <v>0</v>
      </c>
      <c r="D1081" s="112"/>
    </row>
    <row r="1082" spans="1:4" s="82" customFormat="1" ht="15.75" customHeight="1">
      <c r="A1082" s="52">
        <v>2150506</v>
      </c>
      <c r="B1082" s="49" t="s">
        <v>2303</v>
      </c>
      <c r="C1082" s="14">
        <v>0</v>
      </c>
      <c r="D1082" s="112"/>
    </row>
    <row r="1083" spans="1:4" s="82" customFormat="1" ht="15.75" customHeight="1">
      <c r="A1083" s="52">
        <v>2150507</v>
      </c>
      <c r="B1083" s="49" t="s">
        <v>2304</v>
      </c>
      <c r="C1083" s="14">
        <v>0</v>
      </c>
      <c r="D1083" s="112"/>
    </row>
    <row r="1084" spans="1:4" s="82" customFormat="1" ht="15.75" customHeight="1">
      <c r="A1084" s="52">
        <v>2150508</v>
      </c>
      <c r="B1084" s="49" t="s">
        <v>2305</v>
      </c>
      <c r="C1084" s="14">
        <v>0</v>
      </c>
      <c r="D1084" s="112"/>
    </row>
    <row r="1085" spans="1:4" s="82" customFormat="1" ht="15.75" customHeight="1">
      <c r="A1085" s="52">
        <v>2150509</v>
      </c>
      <c r="B1085" s="49" t="s">
        <v>2306</v>
      </c>
      <c r="C1085" s="14">
        <v>0</v>
      </c>
      <c r="D1085" s="112"/>
    </row>
    <row r="1086" spans="1:4" s="82" customFormat="1" ht="15.75" customHeight="1">
      <c r="A1086" s="52">
        <v>2150510</v>
      </c>
      <c r="B1086" s="49" t="s">
        <v>2307</v>
      </c>
      <c r="C1086" s="14">
        <v>0</v>
      </c>
      <c r="D1086" s="112"/>
    </row>
    <row r="1087" spans="1:4" s="82" customFormat="1" ht="15.75" customHeight="1">
      <c r="A1087" s="52">
        <v>2150511</v>
      </c>
      <c r="B1087" s="49" t="s">
        <v>2308</v>
      </c>
      <c r="C1087" s="14">
        <v>0</v>
      </c>
      <c r="D1087" s="112"/>
    </row>
    <row r="1088" spans="1:4" s="82" customFormat="1" ht="15.75" customHeight="1">
      <c r="A1088" s="52">
        <v>2150513</v>
      </c>
      <c r="B1088" s="49" t="s">
        <v>2253</v>
      </c>
      <c r="C1088" s="14">
        <v>0</v>
      </c>
      <c r="D1088" s="112"/>
    </row>
    <row r="1089" spans="1:4" s="82" customFormat="1" ht="15.75" customHeight="1">
      <c r="A1089" s="52">
        <v>2150515</v>
      </c>
      <c r="B1089" s="49" t="s">
        <v>2309</v>
      </c>
      <c r="C1089" s="14">
        <v>0</v>
      </c>
      <c r="D1089" s="112"/>
    </row>
    <row r="1090" spans="1:4" s="82" customFormat="1" ht="15.75" customHeight="1">
      <c r="A1090" s="52">
        <v>2150599</v>
      </c>
      <c r="B1090" s="49" t="s">
        <v>2310</v>
      </c>
      <c r="C1090" s="14">
        <v>35</v>
      </c>
      <c r="D1090" s="112"/>
    </row>
    <row r="1091" spans="1:4" s="111" customFormat="1" ht="15.75" customHeight="1">
      <c r="A1091" s="27">
        <v>21507</v>
      </c>
      <c r="B1091" s="46" t="s">
        <v>2311</v>
      </c>
      <c r="C1091" s="66">
        <f>SUM(C1092:C1097)</f>
        <v>646</v>
      </c>
      <c r="D1091" s="66">
        <f>SUM(D1092:D1097)</f>
        <v>0</v>
      </c>
    </row>
    <row r="1092" spans="1:4" s="82" customFormat="1" ht="15.75" customHeight="1">
      <c r="A1092" s="52">
        <v>2150701</v>
      </c>
      <c r="B1092" s="49" t="s">
        <v>1484</v>
      </c>
      <c r="C1092" s="14">
        <v>629</v>
      </c>
      <c r="D1092" s="112"/>
    </row>
    <row r="1093" spans="1:4" s="82" customFormat="1" ht="15.75" customHeight="1">
      <c r="A1093" s="52">
        <v>2150702</v>
      </c>
      <c r="B1093" s="49" t="s">
        <v>1485</v>
      </c>
      <c r="C1093" s="14">
        <v>17</v>
      </c>
      <c r="D1093" s="112"/>
    </row>
    <row r="1094" spans="1:4" s="82" customFormat="1" ht="15.75" customHeight="1">
      <c r="A1094" s="52">
        <v>2150703</v>
      </c>
      <c r="B1094" s="49" t="s">
        <v>1486</v>
      </c>
      <c r="C1094" s="14">
        <v>0</v>
      </c>
      <c r="D1094" s="112"/>
    </row>
    <row r="1095" spans="1:4" s="82" customFormat="1" ht="15.75" customHeight="1">
      <c r="A1095" s="52">
        <v>2150704</v>
      </c>
      <c r="B1095" s="49" t="s">
        <v>2312</v>
      </c>
      <c r="C1095" s="14">
        <v>0</v>
      </c>
      <c r="D1095" s="112"/>
    </row>
    <row r="1096" spans="1:4" s="82" customFormat="1" ht="15.75" customHeight="1">
      <c r="A1096" s="52">
        <v>2150705</v>
      </c>
      <c r="B1096" s="49" t="s">
        <v>2313</v>
      </c>
      <c r="C1096" s="14">
        <v>0</v>
      </c>
      <c r="D1096" s="112"/>
    </row>
    <row r="1097" spans="1:4" s="82" customFormat="1" ht="15.75" customHeight="1">
      <c r="A1097" s="52">
        <v>2150799</v>
      </c>
      <c r="B1097" s="49" t="s">
        <v>2314</v>
      </c>
      <c r="C1097" s="14">
        <v>0</v>
      </c>
      <c r="D1097" s="112"/>
    </row>
    <row r="1098" spans="1:4" s="111" customFormat="1" ht="15.75" customHeight="1">
      <c r="A1098" s="27">
        <v>21508</v>
      </c>
      <c r="B1098" s="46" t="s">
        <v>2315</v>
      </c>
      <c r="C1098" s="66">
        <f>SUM(C1099:C1104)</f>
        <v>0</v>
      </c>
      <c r="D1098" s="66">
        <f>SUM(D1099:D1104)</f>
        <v>0</v>
      </c>
    </row>
    <row r="1099" spans="1:4" s="82" customFormat="1" ht="15.75" customHeight="1">
      <c r="A1099" s="52">
        <v>2150801</v>
      </c>
      <c r="B1099" s="49" t="s">
        <v>1484</v>
      </c>
      <c r="C1099" s="14">
        <v>0</v>
      </c>
      <c r="D1099" s="112"/>
    </row>
    <row r="1100" spans="1:4" s="82" customFormat="1" ht="15.75" customHeight="1">
      <c r="A1100" s="52">
        <v>2150802</v>
      </c>
      <c r="B1100" s="49" t="s">
        <v>1485</v>
      </c>
      <c r="C1100" s="14">
        <v>0</v>
      </c>
      <c r="D1100" s="112"/>
    </row>
    <row r="1101" spans="1:4" s="82" customFormat="1" ht="15.75" customHeight="1">
      <c r="A1101" s="52">
        <v>2150803</v>
      </c>
      <c r="B1101" s="49" t="s">
        <v>1486</v>
      </c>
      <c r="C1101" s="14">
        <v>0</v>
      </c>
      <c r="D1101" s="112"/>
    </row>
    <row r="1102" spans="1:4" s="82" customFormat="1" ht="15.75" customHeight="1">
      <c r="A1102" s="52">
        <v>2150804</v>
      </c>
      <c r="B1102" s="49" t="s">
        <v>2316</v>
      </c>
      <c r="C1102" s="14">
        <v>0</v>
      </c>
      <c r="D1102" s="112"/>
    </row>
    <row r="1103" spans="1:4" s="82" customFormat="1" ht="15.75" customHeight="1">
      <c r="A1103" s="52">
        <v>2150805</v>
      </c>
      <c r="B1103" s="49" t="s">
        <v>2317</v>
      </c>
      <c r="C1103" s="14">
        <v>0</v>
      </c>
      <c r="D1103" s="112"/>
    </row>
    <row r="1104" spans="1:4" s="82" customFormat="1" ht="15.75" customHeight="1">
      <c r="A1104" s="52">
        <v>2150899</v>
      </c>
      <c r="B1104" s="49" t="s">
        <v>2318</v>
      </c>
      <c r="C1104" s="14">
        <v>0</v>
      </c>
      <c r="D1104" s="112"/>
    </row>
    <row r="1105" spans="1:4" s="111" customFormat="1" ht="15.75" customHeight="1">
      <c r="A1105" s="27">
        <v>21599</v>
      </c>
      <c r="B1105" s="46" t="s">
        <v>2319</v>
      </c>
      <c r="C1105" s="66">
        <f>SUM(C1106:C1110)</f>
        <v>20</v>
      </c>
      <c r="D1105" s="66">
        <f>SUM(D1106:D1110)</f>
        <v>0</v>
      </c>
    </row>
    <row r="1106" spans="1:4" s="82" customFormat="1" ht="15.75" customHeight="1">
      <c r="A1106" s="52">
        <v>2159901</v>
      </c>
      <c r="B1106" s="49" t="s">
        <v>2320</v>
      </c>
      <c r="C1106" s="14">
        <v>0</v>
      </c>
      <c r="D1106" s="112"/>
    </row>
    <row r="1107" spans="1:4" s="82" customFormat="1" ht="15.75" customHeight="1">
      <c r="A1107" s="52">
        <v>2159904</v>
      </c>
      <c r="B1107" s="49" t="s">
        <v>2321</v>
      </c>
      <c r="C1107" s="14">
        <v>0</v>
      </c>
      <c r="D1107" s="112"/>
    </row>
    <row r="1108" spans="1:4" s="82" customFormat="1" ht="15.75" customHeight="1">
      <c r="A1108" s="52">
        <v>2159905</v>
      </c>
      <c r="B1108" s="49" t="s">
        <v>2322</v>
      </c>
      <c r="C1108" s="14">
        <v>0</v>
      </c>
      <c r="D1108" s="112"/>
    </row>
    <row r="1109" spans="1:4" s="82" customFormat="1" ht="15.75" customHeight="1">
      <c r="A1109" s="52">
        <v>2159906</v>
      </c>
      <c r="B1109" s="49" t="s">
        <v>2323</v>
      </c>
      <c r="C1109" s="14">
        <v>0</v>
      </c>
      <c r="D1109" s="112"/>
    </row>
    <row r="1110" spans="1:4" s="82" customFormat="1" ht="15.75" customHeight="1">
      <c r="A1110" s="52">
        <v>2159999</v>
      </c>
      <c r="B1110" s="49" t="s">
        <v>2324</v>
      </c>
      <c r="C1110" s="14">
        <v>20</v>
      </c>
      <c r="D1110" s="112"/>
    </row>
    <row r="1111" spans="1:4" s="111" customFormat="1" ht="15.75" customHeight="1">
      <c r="A1111" s="27">
        <v>216</v>
      </c>
      <c r="B1111" s="46" t="s">
        <v>2325</v>
      </c>
      <c r="C1111" s="66">
        <f>C1112+C1122+C1128</f>
        <v>797</v>
      </c>
      <c r="D1111" s="66">
        <f>D1112+D1122+D1128</f>
        <v>0</v>
      </c>
    </row>
    <row r="1112" spans="1:4" s="111" customFormat="1" ht="15.75" customHeight="1">
      <c r="A1112" s="27">
        <v>21602</v>
      </c>
      <c r="B1112" s="46" t="s">
        <v>2326</v>
      </c>
      <c r="C1112" s="66">
        <f>SUM(C1113:C1121)</f>
        <v>795</v>
      </c>
      <c r="D1112" s="66">
        <f>SUM(D1113:D1121)</f>
        <v>0</v>
      </c>
    </row>
    <row r="1113" spans="1:4" s="82" customFormat="1" ht="15.75" customHeight="1">
      <c r="A1113" s="52">
        <v>2160201</v>
      </c>
      <c r="B1113" s="49" t="s">
        <v>1484</v>
      </c>
      <c r="C1113" s="14">
        <v>618</v>
      </c>
      <c r="D1113" s="112"/>
    </row>
    <row r="1114" spans="1:4" s="82" customFormat="1" ht="15.75" customHeight="1">
      <c r="A1114" s="52">
        <v>2160202</v>
      </c>
      <c r="B1114" s="49" t="s">
        <v>1485</v>
      </c>
      <c r="C1114" s="14">
        <v>46</v>
      </c>
      <c r="D1114" s="112"/>
    </row>
    <row r="1115" spans="1:4" s="82" customFormat="1" ht="15.75" customHeight="1">
      <c r="A1115" s="52">
        <v>2160203</v>
      </c>
      <c r="B1115" s="49" t="s">
        <v>1486</v>
      </c>
      <c r="C1115" s="14">
        <v>0</v>
      </c>
      <c r="D1115" s="112"/>
    </row>
    <row r="1116" spans="1:4" s="82" customFormat="1" ht="15.75" customHeight="1">
      <c r="A1116" s="52">
        <v>2160216</v>
      </c>
      <c r="B1116" s="49" t="s">
        <v>2327</v>
      </c>
      <c r="C1116" s="14">
        <v>0</v>
      </c>
      <c r="D1116" s="112"/>
    </row>
    <row r="1117" spans="1:4" s="82" customFormat="1" ht="15.75" customHeight="1">
      <c r="A1117" s="52">
        <v>2160217</v>
      </c>
      <c r="B1117" s="49" t="s">
        <v>2328</v>
      </c>
      <c r="C1117" s="14">
        <v>0</v>
      </c>
      <c r="D1117" s="112"/>
    </row>
    <row r="1118" spans="1:4" s="82" customFormat="1" ht="15.75" customHeight="1">
      <c r="A1118" s="52">
        <v>2160218</v>
      </c>
      <c r="B1118" s="49" t="s">
        <v>2329</v>
      </c>
      <c r="C1118" s="14">
        <v>0</v>
      </c>
      <c r="D1118" s="112"/>
    </row>
    <row r="1119" spans="1:4" s="82" customFormat="1" ht="15.75" customHeight="1">
      <c r="A1119" s="52">
        <v>2160219</v>
      </c>
      <c r="B1119" s="49" t="s">
        <v>2330</v>
      </c>
      <c r="C1119" s="14">
        <v>0</v>
      </c>
      <c r="D1119" s="112"/>
    </row>
    <row r="1120" spans="1:4" s="82" customFormat="1" ht="15.75" customHeight="1">
      <c r="A1120" s="52">
        <v>2160250</v>
      </c>
      <c r="B1120" s="49" t="s">
        <v>1493</v>
      </c>
      <c r="C1120" s="14">
        <v>126</v>
      </c>
      <c r="D1120" s="112"/>
    </row>
    <row r="1121" spans="1:4" s="82" customFormat="1" ht="15.75" customHeight="1">
      <c r="A1121" s="52">
        <v>2160299</v>
      </c>
      <c r="B1121" s="49" t="s">
        <v>2331</v>
      </c>
      <c r="C1121" s="14">
        <v>5</v>
      </c>
      <c r="D1121" s="112"/>
    </row>
    <row r="1122" spans="1:4" s="111" customFormat="1" ht="15.75" customHeight="1">
      <c r="A1122" s="27">
        <v>21606</v>
      </c>
      <c r="B1122" s="46" t="s">
        <v>2332</v>
      </c>
      <c r="C1122" s="66">
        <f>SUM(C1123:C1127)</f>
        <v>0</v>
      </c>
      <c r="D1122" s="66">
        <f>SUM(D1123:D1127)</f>
        <v>0</v>
      </c>
    </row>
    <row r="1123" spans="1:4" s="82" customFormat="1" ht="15.75" customHeight="1">
      <c r="A1123" s="52">
        <v>2160601</v>
      </c>
      <c r="B1123" s="49" t="s">
        <v>1484</v>
      </c>
      <c r="C1123" s="14">
        <v>0</v>
      </c>
      <c r="D1123" s="112"/>
    </row>
    <row r="1124" spans="1:4" s="82" customFormat="1" ht="15.75" customHeight="1">
      <c r="A1124" s="52">
        <v>2160602</v>
      </c>
      <c r="B1124" s="49" t="s">
        <v>1485</v>
      </c>
      <c r="C1124" s="14">
        <v>0</v>
      </c>
      <c r="D1124" s="112"/>
    </row>
    <row r="1125" spans="1:4" s="82" customFormat="1" ht="15.75" customHeight="1">
      <c r="A1125" s="52">
        <v>2160603</v>
      </c>
      <c r="B1125" s="49" t="s">
        <v>1486</v>
      </c>
      <c r="C1125" s="14">
        <v>0</v>
      </c>
      <c r="D1125" s="112"/>
    </row>
    <row r="1126" spans="1:4" s="82" customFormat="1" ht="15.75" customHeight="1">
      <c r="A1126" s="52">
        <v>2160607</v>
      </c>
      <c r="B1126" s="49" t="s">
        <v>2333</v>
      </c>
      <c r="C1126" s="14">
        <v>0</v>
      </c>
      <c r="D1126" s="112"/>
    </row>
    <row r="1127" spans="1:4" s="82" customFormat="1" ht="15.75" customHeight="1">
      <c r="A1127" s="52">
        <v>2160699</v>
      </c>
      <c r="B1127" s="49" t="s">
        <v>2334</v>
      </c>
      <c r="C1127" s="14">
        <v>0</v>
      </c>
      <c r="D1127" s="112"/>
    </row>
    <row r="1128" spans="1:4" s="111" customFormat="1" ht="15.75" customHeight="1">
      <c r="A1128" s="27">
        <v>21699</v>
      </c>
      <c r="B1128" s="46" t="s">
        <v>2335</v>
      </c>
      <c r="C1128" s="66">
        <f>SUM(C1129:C1130)</f>
        <v>2</v>
      </c>
      <c r="D1128" s="66">
        <f>SUM(D1129:D1130)</f>
        <v>0</v>
      </c>
    </row>
    <row r="1129" spans="1:4" s="82" customFormat="1" ht="15.75" customHeight="1">
      <c r="A1129" s="52">
        <v>2169901</v>
      </c>
      <c r="B1129" s="49" t="s">
        <v>2336</v>
      </c>
      <c r="C1129" s="14">
        <v>0</v>
      </c>
      <c r="D1129" s="112"/>
    </row>
    <row r="1130" spans="1:4" s="82" customFormat="1" ht="15.75" customHeight="1">
      <c r="A1130" s="52">
        <v>2169999</v>
      </c>
      <c r="B1130" s="49" t="s">
        <v>2337</v>
      </c>
      <c r="C1130" s="14">
        <v>2</v>
      </c>
      <c r="D1130" s="112"/>
    </row>
    <row r="1131" spans="1:4" s="111" customFormat="1" ht="15.75" customHeight="1">
      <c r="A1131" s="27">
        <v>217</v>
      </c>
      <c r="B1131" s="46" t="s">
        <v>2338</v>
      </c>
      <c r="C1131" s="66">
        <f>C1132+C1139+C1149+C1155+C1158</f>
        <v>0</v>
      </c>
      <c r="D1131" s="66">
        <f>D1132+D1139+D1149+D1155+D1158</f>
        <v>0</v>
      </c>
    </row>
    <row r="1132" spans="1:4" s="111" customFormat="1" ht="15.75" customHeight="1">
      <c r="A1132" s="27">
        <v>21701</v>
      </c>
      <c r="B1132" s="46" t="s">
        <v>2339</v>
      </c>
      <c r="C1132" s="66">
        <f>SUM(C1133:C1138)</f>
        <v>0</v>
      </c>
      <c r="D1132" s="66">
        <f>SUM(D1133:D1138)</f>
        <v>0</v>
      </c>
    </row>
    <row r="1133" spans="1:4" s="82" customFormat="1" ht="15.75" customHeight="1">
      <c r="A1133" s="52">
        <v>2170101</v>
      </c>
      <c r="B1133" s="49" t="s">
        <v>1484</v>
      </c>
      <c r="C1133" s="14">
        <v>0</v>
      </c>
      <c r="D1133" s="112"/>
    </row>
    <row r="1134" spans="1:4" s="82" customFormat="1" ht="15.75" customHeight="1">
      <c r="A1134" s="52">
        <v>2170102</v>
      </c>
      <c r="B1134" s="49" t="s">
        <v>1485</v>
      </c>
      <c r="C1134" s="14">
        <v>0</v>
      </c>
      <c r="D1134" s="112"/>
    </row>
    <row r="1135" spans="1:4" s="82" customFormat="1" ht="15.75" customHeight="1">
      <c r="A1135" s="52">
        <v>2170103</v>
      </c>
      <c r="B1135" s="49" t="s">
        <v>1486</v>
      </c>
      <c r="C1135" s="14">
        <v>0</v>
      </c>
      <c r="D1135" s="112"/>
    </row>
    <row r="1136" spans="1:4" s="82" customFormat="1" ht="15.75" customHeight="1">
      <c r="A1136" s="52">
        <v>2170104</v>
      </c>
      <c r="B1136" s="49" t="s">
        <v>2340</v>
      </c>
      <c r="C1136" s="14">
        <v>0</v>
      </c>
      <c r="D1136" s="112"/>
    </row>
    <row r="1137" spans="1:4" s="82" customFormat="1" ht="15.75" customHeight="1">
      <c r="A1137" s="52">
        <v>2170150</v>
      </c>
      <c r="B1137" s="49" t="s">
        <v>1493</v>
      </c>
      <c r="C1137" s="14">
        <v>0</v>
      </c>
      <c r="D1137" s="112"/>
    </row>
    <row r="1138" spans="1:4" s="82" customFormat="1" ht="15.75" customHeight="1">
      <c r="A1138" s="52">
        <v>2170199</v>
      </c>
      <c r="B1138" s="49" t="s">
        <v>2341</v>
      </c>
      <c r="C1138" s="14">
        <v>0</v>
      </c>
      <c r="D1138" s="112"/>
    </row>
    <row r="1139" spans="1:4" s="111" customFormat="1" ht="15.75" customHeight="1">
      <c r="A1139" s="27">
        <v>21702</v>
      </c>
      <c r="B1139" s="46" t="s">
        <v>2342</v>
      </c>
      <c r="C1139" s="66">
        <f>SUM(C1140:C1148)</f>
        <v>0</v>
      </c>
      <c r="D1139" s="66">
        <f>SUM(D1140:D1148)</f>
        <v>0</v>
      </c>
    </row>
    <row r="1140" spans="1:4" s="82" customFormat="1" ht="15.75" customHeight="1">
      <c r="A1140" s="52">
        <v>2170201</v>
      </c>
      <c r="B1140" s="49" t="s">
        <v>2343</v>
      </c>
      <c r="C1140" s="14">
        <v>0</v>
      </c>
      <c r="D1140" s="112"/>
    </row>
    <row r="1141" spans="1:4" s="82" customFormat="1" ht="15.75" customHeight="1">
      <c r="A1141" s="52">
        <v>2170202</v>
      </c>
      <c r="B1141" s="49" t="s">
        <v>2344</v>
      </c>
      <c r="C1141" s="14">
        <v>0</v>
      </c>
      <c r="D1141" s="112"/>
    </row>
    <row r="1142" spans="1:4" s="82" customFormat="1" ht="15.75" customHeight="1">
      <c r="A1142" s="52">
        <v>2170203</v>
      </c>
      <c r="B1142" s="49" t="s">
        <v>2345</v>
      </c>
      <c r="C1142" s="14">
        <v>0</v>
      </c>
      <c r="D1142" s="112"/>
    </row>
    <row r="1143" spans="1:4" s="82" customFormat="1" ht="15.75" customHeight="1">
      <c r="A1143" s="52">
        <v>2170204</v>
      </c>
      <c r="B1143" s="49" t="s">
        <v>2346</v>
      </c>
      <c r="C1143" s="14">
        <v>0</v>
      </c>
      <c r="D1143" s="112"/>
    </row>
    <row r="1144" spans="1:4" s="82" customFormat="1" ht="15.75" customHeight="1">
      <c r="A1144" s="52">
        <v>2170205</v>
      </c>
      <c r="B1144" s="49" t="s">
        <v>2347</v>
      </c>
      <c r="C1144" s="14">
        <v>0</v>
      </c>
      <c r="D1144" s="112"/>
    </row>
    <row r="1145" spans="1:4" s="82" customFormat="1" ht="15.75" customHeight="1">
      <c r="A1145" s="52">
        <v>2170206</v>
      </c>
      <c r="B1145" s="49" t="s">
        <v>2348</v>
      </c>
      <c r="C1145" s="14">
        <v>0</v>
      </c>
      <c r="D1145" s="112"/>
    </row>
    <row r="1146" spans="1:4" s="82" customFormat="1" ht="15.75" customHeight="1">
      <c r="A1146" s="52">
        <v>2170207</v>
      </c>
      <c r="B1146" s="49" t="s">
        <v>2349</v>
      </c>
      <c r="C1146" s="14">
        <v>0</v>
      </c>
      <c r="D1146" s="112"/>
    </row>
    <row r="1147" spans="1:4" s="82" customFormat="1" ht="15.75" customHeight="1">
      <c r="A1147" s="52">
        <v>2170208</v>
      </c>
      <c r="B1147" s="49" t="s">
        <v>2350</v>
      </c>
      <c r="C1147" s="14">
        <v>0</v>
      </c>
      <c r="D1147" s="112"/>
    </row>
    <row r="1148" spans="1:4" s="82" customFormat="1" ht="15.75" customHeight="1">
      <c r="A1148" s="52">
        <v>2170299</v>
      </c>
      <c r="B1148" s="49" t="s">
        <v>2351</v>
      </c>
      <c r="C1148" s="14">
        <v>0</v>
      </c>
      <c r="D1148" s="112"/>
    </row>
    <row r="1149" spans="1:4" s="111" customFormat="1" ht="15.75" customHeight="1">
      <c r="A1149" s="27">
        <v>21703</v>
      </c>
      <c r="B1149" s="46" t="s">
        <v>2352</v>
      </c>
      <c r="C1149" s="66">
        <f>SUM(C1150:C1154)</f>
        <v>0</v>
      </c>
      <c r="D1149" s="66">
        <f>SUM(D1150:D1154)</f>
        <v>0</v>
      </c>
    </row>
    <row r="1150" spans="1:4" s="82" customFormat="1" ht="15.75" customHeight="1">
      <c r="A1150" s="52">
        <v>2170301</v>
      </c>
      <c r="B1150" s="49" t="s">
        <v>2353</v>
      </c>
      <c r="C1150" s="14">
        <v>0</v>
      </c>
      <c r="D1150" s="112"/>
    </row>
    <row r="1151" spans="1:4" s="82" customFormat="1" ht="15.75" customHeight="1">
      <c r="A1151" s="52">
        <v>2170302</v>
      </c>
      <c r="B1151" s="49" t="s">
        <v>2354</v>
      </c>
      <c r="C1151" s="14">
        <v>0</v>
      </c>
      <c r="D1151" s="112"/>
    </row>
    <row r="1152" spans="1:4" s="82" customFormat="1" ht="15.75" customHeight="1">
      <c r="A1152" s="52">
        <v>2170303</v>
      </c>
      <c r="B1152" s="49" t="s">
        <v>2355</v>
      </c>
      <c r="C1152" s="14">
        <v>0</v>
      </c>
      <c r="D1152" s="112"/>
    </row>
    <row r="1153" spans="1:4" s="82" customFormat="1" ht="15.75" customHeight="1">
      <c r="A1153" s="52">
        <v>2170304</v>
      </c>
      <c r="B1153" s="49" t="s">
        <v>2356</v>
      </c>
      <c r="C1153" s="14">
        <v>0</v>
      </c>
      <c r="D1153" s="112"/>
    </row>
    <row r="1154" spans="1:4" s="82" customFormat="1" ht="15.75" customHeight="1">
      <c r="A1154" s="52">
        <v>2170399</v>
      </c>
      <c r="B1154" s="49" t="s">
        <v>2357</v>
      </c>
      <c r="C1154" s="14">
        <v>0</v>
      </c>
      <c r="D1154" s="112"/>
    </row>
    <row r="1155" spans="1:4" s="111" customFormat="1" ht="15.75" customHeight="1">
      <c r="A1155" s="27">
        <v>21704</v>
      </c>
      <c r="B1155" s="46" t="s">
        <v>2358</v>
      </c>
      <c r="C1155" s="66">
        <f>SUM(C1156:C1157)</f>
        <v>0</v>
      </c>
      <c r="D1155" s="66">
        <f>SUM(D1156:D1157)</f>
        <v>0</v>
      </c>
    </row>
    <row r="1156" spans="1:4" s="82" customFormat="1" ht="15.75" customHeight="1">
      <c r="A1156" s="52">
        <v>2170401</v>
      </c>
      <c r="B1156" s="49" t="s">
        <v>2359</v>
      </c>
      <c r="C1156" s="14">
        <v>0</v>
      </c>
      <c r="D1156" s="112"/>
    </row>
    <row r="1157" spans="1:4" s="82" customFormat="1" ht="15.75" customHeight="1">
      <c r="A1157" s="52">
        <v>2170499</v>
      </c>
      <c r="B1157" s="49" t="s">
        <v>2360</v>
      </c>
      <c r="C1157" s="14">
        <v>0</v>
      </c>
      <c r="D1157" s="112"/>
    </row>
    <row r="1158" spans="1:4" s="111" customFormat="1" ht="15.75" customHeight="1">
      <c r="A1158" s="27">
        <v>21799</v>
      </c>
      <c r="B1158" s="46" t="s">
        <v>2361</v>
      </c>
      <c r="C1158" s="66">
        <f>C1159</f>
        <v>0</v>
      </c>
      <c r="D1158" s="66">
        <f>D1159</f>
        <v>0</v>
      </c>
    </row>
    <row r="1159" spans="1:4" s="82" customFormat="1" ht="15.75" customHeight="1">
      <c r="A1159" s="52">
        <v>2179901</v>
      </c>
      <c r="B1159" s="49" t="s">
        <v>2362</v>
      </c>
      <c r="C1159" s="14">
        <v>0</v>
      </c>
      <c r="D1159" s="112"/>
    </row>
    <row r="1160" spans="1:4" s="111" customFormat="1" ht="15.75" customHeight="1">
      <c r="A1160" s="27">
        <v>219</v>
      </c>
      <c r="B1160" s="46" t="s">
        <v>2363</v>
      </c>
      <c r="C1160" s="66">
        <v>0</v>
      </c>
      <c r="D1160" s="66">
        <v>0</v>
      </c>
    </row>
    <row r="1161" spans="1:4" s="111" customFormat="1" ht="15.75" customHeight="1">
      <c r="A1161" s="27">
        <v>21901</v>
      </c>
      <c r="B1161" s="46" t="s">
        <v>2364</v>
      </c>
      <c r="C1161" s="66">
        <v>0</v>
      </c>
      <c r="D1161" s="66">
        <v>0</v>
      </c>
    </row>
    <row r="1162" spans="1:4" s="111" customFormat="1" ht="15.75" customHeight="1">
      <c r="A1162" s="27">
        <v>21902</v>
      </c>
      <c r="B1162" s="46" t="s">
        <v>2365</v>
      </c>
      <c r="C1162" s="66">
        <v>0</v>
      </c>
      <c r="D1162" s="66">
        <v>0</v>
      </c>
    </row>
    <row r="1163" spans="1:4" s="111" customFormat="1" ht="15.75" customHeight="1">
      <c r="A1163" s="27">
        <v>21903</v>
      </c>
      <c r="B1163" s="46" t="s">
        <v>2366</v>
      </c>
      <c r="C1163" s="66">
        <v>0</v>
      </c>
      <c r="D1163" s="66">
        <v>0</v>
      </c>
    </row>
    <row r="1164" spans="1:4" s="111" customFormat="1" ht="15.75" customHeight="1">
      <c r="A1164" s="27">
        <v>21904</v>
      </c>
      <c r="B1164" s="46" t="s">
        <v>2367</v>
      </c>
      <c r="C1164" s="66">
        <v>0</v>
      </c>
      <c r="D1164" s="66">
        <v>0</v>
      </c>
    </row>
    <row r="1165" spans="1:4" s="111" customFormat="1" ht="15.75" customHeight="1">
      <c r="A1165" s="27">
        <v>21905</v>
      </c>
      <c r="B1165" s="46" t="s">
        <v>2368</v>
      </c>
      <c r="C1165" s="66">
        <v>0</v>
      </c>
      <c r="D1165" s="66">
        <v>0</v>
      </c>
    </row>
    <row r="1166" spans="1:4" s="111" customFormat="1" ht="15.75" customHeight="1">
      <c r="A1166" s="27">
        <v>21906</v>
      </c>
      <c r="B1166" s="46" t="s">
        <v>2121</v>
      </c>
      <c r="C1166" s="66">
        <v>0</v>
      </c>
      <c r="D1166" s="66">
        <v>0</v>
      </c>
    </row>
    <row r="1167" spans="1:4" s="111" customFormat="1" ht="15.75" customHeight="1">
      <c r="A1167" s="27">
        <v>21907</v>
      </c>
      <c r="B1167" s="46" t="s">
        <v>2369</v>
      </c>
      <c r="C1167" s="66">
        <v>0</v>
      </c>
      <c r="D1167" s="66">
        <v>0</v>
      </c>
    </row>
    <row r="1168" spans="1:4" s="111" customFormat="1" ht="15.75" customHeight="1">
      <c r="A1168" s="27">
        <v>21908</v>
      </c>
      <c r="B1168" s="46" t="s">
        <v>2370</v>
      </c>
      <c r="C1168" s="66">
        <v>0</v>
      </c>
      <c r="D1168" s="66">
        <v>0</v>
      </c>
    </row>
    <row r="1169" spans="1:4" s="111" customFormat="1" ht="15.75" customHeight="1">
      <c r="A1169" s="27">
        <v>21999</v>
      </c>
      <c r="B1169" s="46" t="s">
        <v>2371</v>
      </c>
      <c r="C1169" s="66">
        <v>0</v>
      </c>
      <c r="D1169" s="66">
        <v>0</v>
      </c>
    </row>
    <row r="1170" spans="1:4" s="111" customFormat="1" ht="15.75" customHeight="1">
      <c r="A1170" s="27">
        <v>220</v>
      </c>
      <c r="B1170" s="46" t="s">
        <v>2372</v>
      </c>
      <c r="C1170" s="66">
        <f>C1171+C1190+C1209+C1218+C1233</f>
        <v>5867</v>
      </c>
      <c r="D1170" s="66">
        <f>D1171+D1190+D1209+D1218+D1233</f>
        <v>0</v>
      </c>
    </row>
    <row r="1171" spans="1:4" s="111" customFormat="1" ht="15.75" customHeight="1">
      <c r="A1171" s="27">
        <v>22001</v>
      </c>
      <c r="B1171" s="46" t="s">
        <v>2373</v>
      </c>
      <c r="C1171" s="66">
        <f>SUM(C1172:C1189)</f>
        <v>5078</v>
      </c>
      <c r="D1171" s="66">
        <f>SUM(D1172:D1189)</f>
        <v>0</v>
      </c>
    </row>
    <row r="1172" spans="1:4" s="82" customFormat="1" ht="15.75" customHeight="1">
      <c r="A1172" s="52">
        <v>2200101</v>
      </c>
      <c r="B1172" s="49" t="s">
        <v>1484</v>
      </c>
      <c r="C1172" s="14">
        <v>2284</v>
      </c>
      <c r="D1172" s="112"/>
    </row>
    <row r="1173" spans="1:4" s="82" customFormat="1" ht="15.75" customHeight="1">
      <c r="A1173" s="52">
        <v>2200102</v>
      </c>
      <c r="B1173" s="49" t="s">
        <v>1485</v>
      </c>
      <c r="C1173" s="14">
        <v>97</v>
      </c>
      <c r="D1173" s="112"/>
    </row>
    <row r="1174" spans="1:4" s="82" customFormat="1" ht="15.75" customHeight="1">
      <c r="A1174" s="52">
        <v>2200103</v>
      </c>
      <c r="B1174" s="49" t="s">
        <v>1486</v>
      </c>
      <c r="C1174" s="14">
        <v>0</v>
      </c>
      <c r="D1174" s="112"/>
    </row>
    <row r="1175" spans="1:4" s="82" customFormat="1" ht="15.75" customHeight="1">
      <c r="A1175" s="52">
        <v>2200104</v>
      </c>
      <c r="B1175" s="49" t="s">
        <v>2374</v>
      </c>
      <c r="C1175" s="14">
        <v>0</v>
      </c>
      <c r="D1175" s="112"/>
    </row>
    <row r="1176" spans="1:4" s="82" customFormat="1" ht="15.75" customHeight="1">
      <c r="A1176" s="52">
        <v>2200105</v>
      </c>
      <c r="B1176" s="49" t="s">
        <v>2375</v>
      </c>
      <c r="C1176" s="14">
        <v>45</v>
      </c>
      <c r="D1176" s="112"/>
    </row>
    <row r="1177" spans="1:4" s="82" customFormat="1" ht="15.75" customHeight="1">
      <c r="A1177" s="52">
        <v>2200106</v>
      </c>
      <c r="B1177" s="49" t="s">
        <v>2376</v>
      </c>
      <c r="C1177" s="14">
        <v>0</v>
      </c>
      <c r="D1177" s="112"/>
    </row>
    <row r="1178" spans="1:4" s="82" customFormat="1" ht="15.75" customHeight="1">
      <c r="A1178" s="52">
        <v>2200107</v>
      </c>
      <c r="B1178" s="49" t="s">
        <v>2377</v>
      </c>
      <c r="C1178" s="14">
        <v>0</v>
      </c>
      <c r="D1178" s="112"/>
    </row>
    <row r="1179" spans="1:4" s="82" customFormat="1" ht="15.75" customHeight="1">
      <c r="A1179" s="52">
        <v>2200108</v>
      </c>
      <c r="B1179" s="49" t="s">
        <v>2378</v>
      </c>
      <c r="C1179" s="14">
        <v>0</v>
      </c>
      <c r="D1179" s="112"/>
    </row>
    <row r="1180" spans="1:4" s="82" customFormat="1" ht="15.75" customHeight="1">
      <c r="A1180" s="52">
        <v>2200109</v>
      </c>
      <c r="B1180" s="49" t="s">
        <v>2379</v>
      </c>
      <c r="C1180" s="14">
        <v>0</v>
      </c>
      <c r="D1180" s="112"/>
    </row>
    <row r="1181" spans="1:4" s="82" customFormat="1" ht="15.75" customHeight="1">
      <c r="A1181" s="52">
        <v>2200110</v>
      </c>
      <c r="B1181" s="49" t="s">
        <v>2380</v>
      </c>
      <c r="C1181" s="14">
        <v>78</v>
      </c>
      <c r="D1181" s="112"/>
    </row>
    <row r="1182" spans="1:4" s="82" customFormat="1" ht="15.75" customHeight="1">
      <c r="A1182" s="52">
        <v>2200112</v>
      </c>
      <c r="B1182" s="49" t="s">
        <v>2381</v>
      </c>
      <c r="C1182" s="14">
        <v>0</v>
      </c>
      <c r="D1182" s="112"/>
    </row>
    <row r="1183" spans="1:4" s="82" customFormat="1" ht="15.75" customHeight="1">
      <c r="A1183" s="52">
        <v>2200113</v>
      </c>
      <c r="B1183" s="49" t="s">
        <v>2382</v>
      </c>
      <c r="C1183" s="14">
        <v>0</v>
      </c>
      <c r="D1183" s="112"/>
    </row>
    <row r="1184" spans="1:4" s="82" customFormat="1" ht="15.75" customHeight="1">
      <c r="A1184" s="52">
        <v>2200114</v>
      </c>
      <c r="B1184" s="49" t="s">
        <v>2383</v>
      </c>
      <c r="C1184" s="14">
        <v>60</v>
      </c>
      <c r="D1184" s="112"/>
    </row>
    <row r="1185" spans="1:4" s="82" customFormat="1" ht="15.75" customHeight="1">
      <c r="A1185" s="52">
        <v>2200115</v>
      </c>
      <c r="B1185" s="49" t="s">
        <v>2384</v>
      </c>
      <c r="C1185" s="14">
        <v>0</v>
      </c>
      <c r="D1185" s="112"/>
    </row>
    <row r="1186" spans="1:4" s="82" customFormat="1" ht="15.75" customHeight="1">
      <c r="A1186" s="52">
        <v>2200116</v>
      </c>
      <c r="B1186" s="49" t="s">
        <v>2385</v>
      </c>
      <c r="C1186" s="14">
        <v>0</v>
      </c>
      <c r="D1186" s="112"/>
    </row>
    <row r="1187" spans="1:4" s="82" customFormat="1" ht="15.75" customHeight="1">
      <c r="A1187" s="52">
        <v>2200119</v>
      </c>
      <c r="B1187" s="49" t="s">
        <v>2386</v>
      </c>
      <c r="C1187" s="14">
        <v>0</v>
      </c>
      <c r="D1187" s="112"/>
    </row>
    <row r="1188" spans="1:4" s="82" customFormat="1" ht="15.75" customHeight="1">
      <c r="A1188" s="52">
        <v>2200150</v>
      </c>
      <c r="B1188" s="49" t="s">
        <v>1493</v>
      </c>
      <c r="C1188" s="14">
        <v>2308</v>
      </c>
      <c r="D1188" s="112"/>
    </row>
    <row r="1189" spans="1:4" s="82" customFormat="1" ht="15.75" customHeight="1">
      <c r="A1189" s="52">
        <v>2200199</v>
      </c>
      <c r="B1189" s="49" t="s">
        <v>2387</v>
      </c>
      <c r="C1189" s="14">
        <v>206</v>
      </c>
      <c r="D1189" s="112"/>
    </row>
    <row r="1190" spans="1:4" s="111" customFormat="1" ht="15.75" customHeight="1">
      <c r="A1190" s="27">
        <v>22002</v>
      </c>
      <c r="B1190" s="46" t="s">
        <v>2388</v>
      </c>
      <c r="C1190" s="66">
        <f>SUM(C1191:C1208)</f>
        <v>0</v>
      </c>
      <c r="D1190" s="66">
        <f>SUM(D1191:D1208)</f>
        <v>0</v>
      </c>
    </row>
    <row r="1191" spans="1:4" s="82" customFormat="1" ht="15.75" customHeight="1">
      <c r="A1191" s="52">
        <v>2200201</v>
      </c>
      <c r="B1191" s="49" t="s">
        <v>1484</v>
      </c>
      <c r="C1191" s="14">
        <v>0</v>
      </c>
      <c r="D1191" s="112"/>
    </row>
    <row r="1192" spans="1:4" s="82" customFormat="1" ht="15.75" customHeight="1">
      <c r="A1192" s="52">
        <v>2200202</v>
      </c>
      <c r="B1192" s="49" t="s">
        <v>1485</v>
      </c>
      <c r="C1192" s="14">
        <v>0</v>
      </c>
      <c r="D1192" s="112"/>
    </row>
    <row r="1193" spans="1:4" s="82" customFormat="1" ht="15.75" customHeight="1">
      <c r="A1193" s="52">
        <v>2200203</v>
      </c>
      <c r="B1193" s="49" t="s">
        <v>1486</v>
      </c>
      <c r="C1193" s="14">
        <v>0</v>
      </c>
      <c r="D1193" s="112"/>
    </row>
    <row r="1194" spans="1:4" s="82" customFormat="1" ht="15.75" customHeight="1">
      <c r="A1194" s="52">
        <v>2200204</v>
      </c>
      <c r="B1194" s="49" t="s">
        <v>2389</v>
      </c>
      <c r="C1194" s="14">
        <v>0</v>
      </c>
      <c r="D1194" s="112"/>
    </row>
    <row r="1195" spans="1:4" s="82" customFormat="1" ht="15.75" customHeight="1">
      <c r="A1195" s="52">
        <v>2200205</v>
      </c>
      <c r="B1195" s="49" t="s">
        <v>2390</v>
      </c>
      <c r="C1195" s="14">
        <v>0</v>
      </c>
      <c r="D1195" s="112"/>
    </row>
    <row r="1196" spans="1:4" s="82" customFormat="1" ht="15.75" customHeight="1">
      <c r="A1196" s="52">
        <v>2200206</v>
      </c>
      <c r="B1196" s="49" t="s">
        <v>2391</v>
      </c>
      <c r="C1196" s="14">
        <v>0</v>
      </c>
      <c r="D1196" s="112"/>
    </row>
    <row r="1197" spans="1:4" s="82" customFormat="1" ht="15.75" customHeight="1">
      <c r="A1197" s="52">
        <v>2200207</v>
      </c>
      <c r="B1197" s="49" t="s">
        <v>2392</v>
      </c>
      <c r="C1197" s="14">
        <v>0</v>
      </c>
      <c r="D1197" s="112"/>
    </row>
    <row r="1198" spans="1:4" s="82" customFormat="1" ht="15.75" customHeight="1">
      <c r="A1198" s="52">
        <v>2200208</v>
      </c>
      <c r="B1198" s="49" t="s">
        <v>2393</v>
      </c>
      <c r="C1198" s="14">
        <v>0</v>
      </c>
      <c r="D1198" s="112"/>
    </row>
    <row r="1199" spans="1:4" s="82" customFormat="1" ht="15.75" customHeight="1">
      <c r="A1199" s="52">
        <v>2200209</v>
      </c>
      <c r="B1199" s="49" t="s">
        <v>2394</v>
      </c>
      <c r="C1199" s="14">
        <v>0</v>
      </c>
      <c r="D1199" s="112"/>
    </row>
    <row r="1200" spans="1:4" s="82" customFormat="1" ht="15.75" customHeight="1">
      <c r="A1200" s="52">
        <v>2200210</v>
      </c>
      <c r="B1200" s="49" t="s">
        <v>2395</v>
      </c>
      <c r="C1200" s="14">
        <v>0</v>
      </c>
      <c r="D1200" s="112"/>
    </row>
    <row r="1201" spans="1:4" s="82" customFormat="1" ht="15.75" customHeight="1">
      <c r="A1201" s="52">
        <v>2200211</v>
      </c>
      <c r="B1201" s="49" t="s">
        <v>2396</v>
      </c>
      <c r="C1201" s="14">
        <v>0</v>
      </c>
      <c r="D1201" s="112"/>
    </row>
    <row r="1202" spans="1:4" s="82" customFormat="1" ht="15.75" customHeight="1">
      <c r="A1202" s="52">
        <v>2200212</v>
      </c>
      <c r="B1202" s="49" t="s">
        <v>2397</v>
      </c>
      <c r="C1202" s="14">
        <v>0</v>
      </c>
      <c r="D1202" s="112"/>
    </row>
    <row r="1203" spans="1:4" s="82" customFormat="1" ht="15.75" customHeight="1">
      <c r="A1203" s="52">
        <v>2200213</v>
      </c>
      <c r="B1203" s="49" t="s">
        <v>2398</v>
      </c>
      <c r="C1203" s="14">
        <v>0</v>
      </c>
      <c r="D1203" s="112"/>
    </row>
    <row r="1204" spans="1:4" s="82" customFormat="1" ht="15.75" customHeight="1">
      <c r="A1204" s="52">
        <v>2200215</v>
      </c>
      <c r="B1204" s="49" t="s">
        <v>2399</v>
      </c>
      <c r="C1204" s="14">
        <v>0</v>
      </c>
      <c r="D1204" s="112"/>
    </row>
    <row r="1205" spans="1:4" s="82" customFormat="1" ht="15.75" customHeight="1">
      <c r="A1205" s="52">
        <v>2200217</v>
      </c>
      <c r="B1205" s="49" t="s">
        <v>2400</v>
      </c>
      <c r="C1205" s="14">
        <v>0</v>
      </c>
      <c r="D1205" s="112"/>
    </row>
    <row r="1206" spans="1:4" s="82" customFormat="1" ht="15.75" customHeight="1">
      <c r="A1206" s="52">
        <v>2200218</v>
      </c>
      <c r="B1206" s="49" t="s">
        <v>2401</v>
      </c>
      <c r="C1206" s="14">
        <v>0</v>
      </c>
      <c r="D1206" s="112"/>
    </row>
    <row r="1207" spans="1:4" s="82" customFormat="1" ht="15.75" customHeight="1">
      <c r="A1207" s="52">
        <v>2200250</v>
      </c>
      <c r="B1207" s="49" t="s">
        <v>1493</v>
      </c>
      <c r="C1207" s="14">
        <v>0</v>
      </c>
      <c r="D1207" s="112"/>
    </row>
    <row r="1208" spans="1:4" s="82" customFormat="1" ht="15.75" customHeight="1">
      <c r="A1208" s="52">
        <v>2200299</v>
      </c>
      <c r="B1208" s="49" t="s">
        <v>2402</v>
      </c>
      <c r="C1208" s="14">
        <v>0</v>
      </c>
      <c r="D1208" s="112"/>
    </row>
    <row r="1209" spans="1:4" s="111" customFormat="1" ht="15.75" customHeight="1">
      <c r="A1209" s="27">
        <v>22003</v>
      </c>
      <c r="B1209" s="46" t="s">
        <v>2403</v>
      </c>
      <c r="C1209" s="66">
        <f>SUM(C1210:C1217)</f>
        <v>0</v>
      </c>
      <c r="D1209" s="66">
        <f>SUM(D1210:D1217)</f>
        <v>0</v>
      </c>
    </row>
    <row r="1210" spans="1:4" s="82" customFormat="1" ht="15.75" customHeight="1">
      <c r="A1210" s="52">
        <v>2200301</v>
      </c>
      <c r="B1210" s="49" t="s">
        <v>1484</v>
      </c>
      <c r="C1210" s="14">
        <v>0</v>
      </c>
      <c r="D1210" s="112"/>
    </row>
    <row r="1211" spans="1:4" s="82" customFormat="1" ht="15.75" customHeight="1">
      <c r="A1211" s="52">
        <v>2200302</v>
      </c>
      <c r="B1211" s="49" t="s">
        <v>1485</v>
      </c>
      <c r="C1211" s="14">
        <v>0</v>
      </c>
      <c r="D1211" s="112"/>
    </row>
    <row r="1212" spans="1:4" s="82" customFormat="1" ht="15.75" customHeight="1">
      <c r="A1212" s="52">
        <v>2200303</v>
      </c>
      <c r="B1212" s="49" t="s">
        <v>1486</v>
      </c>
      <c r="C1212" s="14">
        <v>0</v>
      </c>
      <c r="D1212" s="112"/>
    </row>
    <row r="1213" spans="1:4" s="82" customFormat="1" ht="15.75" customHeight="1">
      <c r="A1213" s="52">
        <v>2200304</v>
      </c>
      <c r="B1213" s="49" t="s">
        <v>2404</v>
      </c>
      <c r="C1213" s="14">
        <v>0</v>
      </c>
      <c r="D1213" s="112"/>
    </row>
    <row r="1214" spans="1:4" s="82" customFormat="1" ht="15.75" customHeight="1">
      <c r="A1214" s="52">
        <v>2200305</v>
      </c>
      <c r="B1214" s="49" t="s">
        <v>2405</v>
      </c>
      <c r="C1214" s="14">
        <v>0</v>
      </c>
      <c r="D1214" s="112"/>
    </row>
    <row r="1215" spans="1:4" s="82" customFormat="1" ht="15.75" customHeight="1">
      <c r="A1215" s="52">
        <v>2200306</v>
      </c>
      <c r="B1215" s="49" t="s">
        <v>2406</v>
      </c>
      <c r="C1215" s="14">
        <v>0</v>
      </c>
      <c r="D1215" s="112"/>
    </row>
    <row r="1216" spans="1:4" s="82" customFormat="1" ht="15.75" customHeight="1">
      <c r="A1216" s="52">
        <v>2200350</v>
      </c>
      <c r="B1216" s="49" t="s">
        <v>1493</v>
      </c>
      <c r="C1216" s="14">
        <v>0</v>
      </c>
      <c r="D1216" s="112"/>
    </row>
    <row r="1217" spans="1:4" s="82" customFormat="1" ht="15.75" customHeight="1">
      <c r="A1217" s="52">
        <v>2200399</v>
      </c>
      <c r="B1217" s="49" t="s">
        <v>2407</v>
      </c>
      <c r="C1217" s="14">
        <v>0</v>
      </c>
      <c r="D1217" s="112"/>
    </row>
    <row r="1218" spans="1:4" s="111" customFormat="1" ht="15.75" customHeight="1">
      <c r="A1218" s="27">
        <v>22005</v>
      </c>
      <c r="B1218" s="46" t="s">
        <v>2408</v>
      </c>
      <c r="C1218" s="66">
        <f>SUM(C1219:C1232)</f>
        <v>784</v>
      </c>
      <c r="D1218" s="66">
        <f>SUM(D1219:D1232)</f>
        <v>0</v>
      </c>
    </row>
    <row r="1219" spans="1:4" s="82" customFormat="1" ht="15.75" customHeight="1">
      <c r="A1219" s="52">
        <v>2200501</v>
      </c>
      <c r="B1219" s="49" t="s">
        <v>1484</v>
      </c>
      <c r="C1219" s="14">
        <v>10</v>
      </c>
      <c r="D1219" s="112"/>
    </row>
    <row r="1220" spans="1:4" s="82" customFormat="1" ht="15.75" customHeight="1">
      <c r="A1220" s="52">
        <v>2200502</v>
      </c>
      <c r="B1220" s="49" t="s">
        <v>1485</v>
      </c>
      <c r="C1220" s="14">
        <v>78</v>
      </c>
      <c r="D1220" s="112"/>
    </row>
    <row r="1221" spans="1:4" s="82" customFormat="1" ht="15.75" customHeight="1">
      <c r="A1221" s="52">
        <v>2200503</v>
      </c>
      <c r="B1221" s="49" t="s">
        <v>1486</v>
      </c>
      <c r="C1221" s="14">
        <v>0</v>
      </c>
      <c r="D1221" s="112"/>
    </row>
    <row r="1222" spans="1:4" s="82" customFormat="1" ht="15.75" customHeight="1">
      <c r="A1222" s="52">
        <v>2200504</v>
      </c>
      <c r="B1222" s="49" t="s">
        <v>2409</v>
      </c>
      <c r="C1222" s="14">
        <v>241</v>
      </c>
      <c r="D1222" s="112"/>
    </row>
    <row r="1223" spans="1:4" s="82" customFormat="1" ht="15.75" customHeight="1">
      <c r="A1223" s="52">
        <v>2200506</v>
      </c>
      <c r="B1223" s="49" t="s">
        <v>2410</v>
      </c>
      <c r="C1223" s="14">
        <v>0</v>
      </c>
      <c r="D1223" s="112"/>
    </row>
    <row r="1224" spans="1:4" s="82" customFormat="1" ht="15.75" customHeight="1">
      <c r="A1224" s="52">
        <v>2200507</v>
      </c>
      <c r="B1224" s="49" t="s">
        <v>2411</v>
      </c>
      <c r="C1224" s="14">
        <v>0</v>
      </c>
      <c r="D1224" s="112"/>
    </row>
    <row r="1225" spans="1:4" s="82" customFormat="1" ht="15.75" customHeight="1">
      <c r="A1225" s="52">
        <v>2200508</v>
      </c>
      <c r="B1225" s="49" t="s">
        <v>2412</v>
      </c>
      <c r="C1225" s="14">
        <v>0</v>
      </c>
      <c r="D1225" s="112"/>
    </row>
    <row r="1226" spans="1:4" s="82" customFormat="1" ht="15.75" customHeight="1">
      <c r="A1226" s="52">
        <v>2200509</v>
      </c>
      <c r="B1226" s="49" t="s">
        <v>2413</v>
      </c>
      <c r="C1226" s="14">
        <v>453</v>
      </c>
      <c r="D1226" s="112"/>
    </row>
    <row r="1227" spans="1:4" s="82" customFormat="1" ht="15.75" customHeight="1">
      <c r="A1227" s="52">
        <v>2200510</v>
      </c>
      <c r="B1227" s="49" t="s">
        <v>2414</v>
      </c>
      <c r="C1227" s="14">
        <v>0</v>
      </c>
      <c r="D1227" s="112"/>
    </row>
    <row r="1228" spans="1:4" s="82" customFormat="1" ht="15.75" customHeight="1">
      <c r="A1228" s="52">
        <v>2200511</v>
      </c>
      <c r="B1228" s="49" t="s">
        <v>2415</v>
      </c>
      <c r="C1228" s="14">
        <v>0</v>
      </c>
      <c r="D1228" s="112"/>
    </row>
    <row r="1229" spans="1:4" s="82" customFormat="1" ht="15.75" customHeight="1">
      <c r="A1229" s="52">
        <v>2200512</v>
      </c>
      <c r="B1229" s="49" t="s">
        <v>2416</v>
      </c>
      <c r="C1229" s="14">
        <v>0</v>
      </c>
      <c r="D1229" s="112"/>
    </row>
    <row r="1230" spans="1:4" s="82" customFormat="1" ht="15.75" customHeight="1">
      <c r="A1230" s="52">
        <v>2200513</v>
      </c>
      <c r="B1230" s="49" t="s">
        <v>2417</v>
      </c>
      <c r="C1230" s="14">
        <v>0</v>
      </c>
      <c r="D1230" s="112"/>
    </row>
    <row r="1231" spans="1:4" s="82" customFormat="1" ht="15.75" customHeight="1">
      <c r="A1231" s="52">
        <v>2200514</v>
      </c>
      <c r="B1231" s="49" t="s">
        <v>2418</v>
      </c>
      <c r="C1231" s="14">
        <v>0</v>
      </c>
      <c r="D1231" s="112"/>
    </row>
    <row r="1232" spans="1:4" s="82" customFormat="1" ht="15.75" customHeight="1">
      <c r="A1232" s="52">
        <v>2200599</v>
      </c>
      <c r="B1232" s="49" t="s">
        <v>2419</v>
      </c>
      <c r="C1232" s="14">
        <v>2</v>
      </c>
      <c r="D1232" s="112"/>
    </row>
    <row r="1233" spans="1:4" s="111" customFormat="1" ht="15.75" customHeight="1">
      <c r="A1233" s="27">
        <v>22099</v>
      </c>
      <c r="B1233" s="46" t="s">
        <v>2420</v>
      </c>
      <c r="C1233" s="66">
        <f>C1234</f>
        <v>5</v>
      </c>
      <c r="D1233" s="66">
        <f>D1234</f>
        <v>0</v>
      </c>
    </row>
    <row r="1234" spans="1:4" s="82" customFormat="1" ht="15.75" customHeight="1">
      <c r="A1234" s="52">
        <v>2209901</v>
      </c>
      <c r="B1234" s="49" t="s">
        <v>2421</v>
      </c>
      <c r="C1234" s="14">
        <v>5</v>
      </c>
      <c r="D1234" s="112"/>
    </row>
    <row r="1235" spans="1:4" s="111" customFormat="1" ht="15.75" customHeight="1">
      <c r="A1235" s="27">
        <v>221</v>
      </c>
      <c r="B1235" s="46" t="s">
        <v>2422</v>
      </c>
      <c r="C1235" s="66">
        <f>C1236+C1245+C1249</f>
        <v>48107.5</v>
      </c>
      <c r="D1235" s="66">
        <f>D1236+D1245+D1249</f>
        <v>0</v>
      </c>
    </row>
    <row r="1236" spans="1:4" s="111" customFormat="1" ht="15.75" customHeight="1">
      <c r="A1236" s="27">
        <v>22101</v>
      </c>
      <c r="B1236" s="46" t="s">
        <v>2423</v>
      </c>
      <c r="C1236" s="66">
        <f>SUM(C1237:C1244)</f>
        <v>7</v>
      </c>
      <c r="D1236" s="66">
        <f>SUM(D1237:D1244)</f>
        <v>0</v>
      </c>
    </row>
    <row r="1237" spans="1:4" s="82" customFormat="1" ht="15.75" customHeight="1">
      <c r="A1237" s="52">
        <v>2210101</v>
      </c>
      <c r="B1237" s="49" t="s">
        <v>2424</v>
      </c>
      <c r="C1237" s="14">
        <v>0</v>
      </c>
      <c r="D1237" s="112"/>
    </row>
    <row r="1238" spans="1:4" s="82" customFormat="1" ht="15.75" customHeight="1">
      <c r="A1238" s="52">
        <v>2210102</v>
      </c>
      <c r="B1238" s="49" t="s">
        <v>2425</v>
      </c>
      <c r="C1238" s="14">
        <v>0</v>
      </c>
      <c r="D1238" s="112"/>
    </row>
    <row r="1239" spans="1:4" s="82" customFormat="1" ht="15.75" customHeight="1">
      <c r="A1239" s="52">
        <v>2210103</v>
      </c>
      <c r="B1239" s="49" t="s">
        <v>2426</v>
      </c>
      <c r="C1239" s="14">
        <v>0</v>
      </c>
      <c r="D1239" s="112"/>
    </row>
    <row r="1240" spans="1:4" s="82" customFormat="1" ht="15.75" customHeight="1">
      <c r="A1240" s="52">
        <v>2210104</v>
      </c>
      <c r="B1240" s="49" t="s">
        <v>2427</v>
      </c>
      <c r="C1240" s="14">
        <v>0</v>
      </c>
      <c r="D1240" s="112"/>
    </row>
    <row r="1241" spans="1:4" s="82" customFormat="1" ht="15.75" customHeight="1">
      <c r="A1241" s="52">
        <v>2210105</v>
      </c>
      <c r="B1241" s="49" t="s">
        <v>2428</v>
      </c>
      <c r="C1241" s="14">
        <v>0</v>
      </c>
      <c r="D1241" s="112"/>
    </row>
    <row r="1242" spans="1:4" s="82" customFormat="1" ht="15.75" customHeight="1">
      <c r="A1242" s="52">
        <v>2210106</v>
      </c>
      <c r="B1242" s="49" t="s">
        <v>2429</v>
      </c>
      <c r="C1242" s="14">
        <v>7</v>
      </c>
      <c r="D1242" s="112"/>
    </row>
    <row r="1243" spans="1:4" s="82" customFormat="1" ht="15.75" customHeight="1">
      <c r="A1243" s="52">
        <v>2210107</v>
      </c>
      <c r="B1243" s="49" t="s">
        <v>2430</v>
      </c>
      <c r="C1243" s="14">
        <v>0</v>
      </c>
      <c r="D1243" s="112"/>
    </row>
    <row r="1244" spans="1:4" s="82" customFormat="1" ht="15.75" customHeight="1">
      <c r="A1244" s="52">
        <v>2210199</v>
      </c>
      <c r="B1244" s="49" t="s">
        <v>2431</v>
      </c>
      <c r="C1244" s="14">
        <v>0</v>
      </c>
      <c r="D1244" s="112"/>
    </row>
    <row r="1245" spans="1:4" s="111" customFormat="1" ht="15.75" customHeight="1">
      <c r="A1245" s="27">
        <v>22102</v>
      </c>
      <c r="B1245" s="46" t="s">
        <v>2432</v>
      </c>
      <c r="C1245" s="66">
        <f>SUM(C1246:C1248)</f>
        <v>36199.5</v>
      </c>
      <c r="D1245" s="66">
        <f>SUM(D1246:D1248)</f>
        <v>0</v>
      </c>
    </row>
    <row r="1246" spans="1:4" s="82" customFormat="1" ht="15.75" customHeight="1">
      <c r="A1246" s="52">
        <v>2210201</v>
      </c>
      <c r="B1246" s="49" t="s">
        <v>2433</v>
      </c>
      <c r="C1246" s="14">
        <f>36194.5</f>
        <v>36194.5</v>
      </c>
      <c r="D1246" s="112"/>
    </row>
    <row r="1247" spans="1:4" s="82" customFormat="1" ht="15.75" customHeight="1">
      <c r="A1247" s="52">
        <v>2210202</v>
      </c>
      <c r="B1247" s="49" t="s">
        <v>2434</v>
      </c>
      <c r="C1247" s="14">
        <v>0</v>
      </c>
      <c r="D1247" s="112"/>
    </row>
    <row r="1248" spans="1:4" s="82" customFormat="1" ht="15.75" customHeight="1">
      <c r="A1248" s="52">
        <v>2210203</v>
      </c>
      <c r="B1248" s="49" t="s">
        <v>2435</v>
      </c>
      <c r="C1248" s="14">
        <v>5</v>
      </c>
      <c r="D1248" s="112"/>
    </row>
    <row r="1249" spans="1:4" s="111" customFormat="1" ht="15.75" customHeight="1">
      <c r="A1249" s="27">
        <v>22103</v>
      </c>
      <c r="B1249" s="46" t="s">
        <v>2436</v>
      </c>
      <c r="C1249" s="66">
        <f>SUM(C1250:C1252)</f>
        <v>11901</v>
      </c>
      <c r="D1249" s="66">
        <f>SUM(D1250:D1252)</f>
        <v>0</v>
      </c>
    </row>
    <row r="1250" spans="1:4" s="82" customFormat="1" ht="15.75" customHeight="1">
      <c r="A1250" s="52">
        <v>2210301</v>
      </c>
      <c r="B1250" s="49" t="s">
        <v>2437</v>
      </c>
      <c r="C1250" s="14">
        <v>0</v>
      </c>
      <c r="D1250" s="112"/>
    </row>
    <row r="1251" spans="1:4" s="82" customFormat="1" ht="15.75" customHeight="1">
      <c r="A1251" s="52">
        <v>2210302</v>
      </c>
      <c r="B1251" s="49" t="s">
        <v>2438</v>
      </c>
      <c r="C1251" s="14">
        <v>11896</v>
      </c>
      <c r="D1251" s="112"/>
    </row>
    <row r="1252" spans="1:4" s="82" customFormat="1" ht="15.75" customHeight="1">
      <c r="A1252" s="52">
        <v>2210399</v>
      </c>
      <c r="B1252" s="49" t="s">
        <v>2439</v>
      </c>
      <c r="C1252" s="14">
        <v>5</v>
      </c>
      <c r="D1252" s="112"/>
    </row>
    <row r="1253" spans="1:4" s="111" customFormat="1" ht="15.75" customHeight="1">
      <c r="A1253" s="27">
        <v>222</v>
      </c>
      <c r="B1253" s="46" t="s">
        <v>2440</v>
      </c>
      <c r="C1253" s="66">
        <f>C1254+C1269+C1283+C1288+C1294</f>
        <v>567</v>
      </c>
      <c r="D1253" s="66">
        <f>D1254+D1269+D1283+D1288+D1294</f>
        <v>0</v>
      </c>
    </row>
    <row r="1254" spans="1:4" s="111" customFormat="1" ht="15.75" customHeight="1">
      <c r="A1254" s="27">
        <v>22201</v>
      </c>
      <c r="B1254" s="46" t="s">
        <v>2441</v>
      </c>
      <c r="C1254" s="66">
        <f>SUM(C1255:C1268)</f>
        <v>288</v>
      </c>
      <c r="D1254" s="66">
        <f>SUM(D1255:D1268)</f>
        <v>0</v>
      </c>
    </row>
    <row r="1255" spans="1:4" s="82" customFormat="1" ht="15.75" customHeight="1">
      <c r="A1255" s="52">
        <v>2220101</v>
      </c>
      <c r="B1255" s="49" t="s">
        <v>1484</v>
      </c>
      <c r="C1255" s="14">
        <v>247</v>
      </c>
      <c r="D1255" s="112"/>
    </row>
    <row r="1256" spans="1:4" s="82" customFormat="1" ht="15.75" customHeight="1">
      <c r="A1256" s="52">
        <v>2220102</v>
      </c>
      <c r="B1256" s="49" t="s">
        <v>1485</v>
      </c>
      <c r="C1256" s="14">
        <v>0</v>
      </c>
      <c r="D1256" s="112"/>
    </row>
    <row r="1257" spans="1:4" s="82" customFormat="1" ht="15.75" customHeight="1">
      <c r="A1257" s="52">
        <v>2220103</v>
      </c>
      <c r="B1257" s="49" t="s">
        <v>1486</v>
      </c>
      <c r="C1257" s="14">
        <v>0</v>
      </c>
      <c r="D1257" s="112"/>
    </row>
    <row r="1258" spans="1:4" s="82" customFormat="1" ht="15.75" customHeight="1">
      <c r="A1258" s="52">
        <v>2220104</v>
      </c>
      <c r="B1258" s="49" t="s">
        <v>2442</v>
      </c>
      <c r="C1258" s="14">
        <v>0</v>
      </c>
      <c r="D1258" s="112"/>
    </row>
    <row r="1259" spans="1:4" s="82" customFormat="1" ht="15.75" customHeight="1">
      <c r="A1259" s="52">
        <v>2220105</v>
      </c>
      <c r="B1259" s="49" t="s">
        <v>2443</v>
      </c>
      <c r="C1259" s="14">
        <v>1</v>
      </c>
      <c r="D1259" s="112"/>
    </row>
    <row r="1260" spans="1:4" s="82" customFormat="1" ht="15.75" customHeight="1">
      <c r="A1260" s="52">
        <v>2220106</v>
      </c>
      <c r="B1260" s="49" t="s">
        <v>2444</v>
      </c>
      <c r="C1260" s="14">
        <v>0</v>
      </c>
      <c r="D1260" s="112"/>
    </row>
    <row r="1261" spans="1:4" s="82" customFormat="1" ht="15.75" customHeight="1">
      <c r="A1261" s="52">
        <v>2220107</v>
      </c>
      <c r="B1261" s="49" t="s">
        <v>2445</v>
      </c>
      <c r="C1261" s="14">
        <v>0</v>
      </c>
      <c r="D1261" s="112"/>
    </row>
    <row r="1262" spans="1:4" s="82" customFormat="1" ht="15.75" customHeight="1">
      <c r="A1262" s="52">
        <v>2220112</v>
      </c>
      <c r="B1262" s="49" t="s">
        <v>2446</v>
      </c>
      <c r="C1262" s="14">
        <v>0</v>
      </c>
      <c r="D1262" s="112"/>
    </row>
    <row r="1263" spans="1:4" s="82" customFormat="1" ht="15.75" customHeight="1">
      <c r="A1263" s="52">
        <v>2220113</v>
      </c>
      <c r="B1263" s="49" t="s">
        <v>2447</v>
      </c>
      <c r="C1263" s="14">
        <v>0</v>
      </c>
      <c r="D1263" s="112"/>
    </row>
    <row r="1264" spans="1:4" s="82" customFormat="1" ht="15.75" customHeight="1">
      <c r="A1264" s="52">
        <v>2220114</v>
      </c>
      <c r="B1264" s="49" t="s">
        <v>2448</v>
      </c>
      <c r="C1264" s="14">
        <v>0</v>
      </c>
      <c r="D1264" s="112"/>
    </row>
    <row r="1265" spans="1:4" s="82" customFormat="1" ht="15.75" customHeight="1">
      <c r="A1265" s="52">
        <v>2220115</v>
      </c>
      <c r="B1265" s="49" t="s">
        <v>2449</v>
      </c>
      <c r="C1265" s="14">
        <v>0</v>
      </c>
      <c r="D1265" s="112"/>
    </row>
    <row r="1266" spans="1:4" s="82" customFormat="1" ht="15.75" customHeight="1">
      <c r="A1266" s="52">
        <v>2220118</v>
      </c>
      <c r="B1266" s="49" t="s">
        <v>2450</v>
      </c>
      <c r="C1266" s="14">
        <v>0</v>
      </c>
      <c r="D1266" s="112"/>
    </row>
    <row r="1267" spans="1:4" s="82" customFormat="1" ht="15.75" customHeight="1">
      <c r="A1267" s="52">
        <v>2220150</v>
      </c>
      <c r="B1267" s="49" t="s">
        <v>1493</v>
      </c>
      <c r="C1267" s="14">
        <v>34</v>
      </c>
      <c r="D1267" s="112"/>
    </row>
    <row r="1268" spans="1:4" s="82" customFormat="1" ht="15.75" customHeight="1">
      <c r="A1268" s="52">
        <v>2220199</v>
      </c>
      <c r="B1268" s="49" t="s">
        <v>2451</v>
      </c>
      <c r="C1268" s="14">
        <v>6</v>
      </c>
      <c r="D1268" s="112"/>
    </row>
    <row r="1269" spans="1:4" s="111" customFormat="1" ht="15.75" customHeight="1">
      <c r="A1269" s="27">
        <v>22202</v>
      </c>
      <c r="B1269" s="46" t="s">
        <v>2452</v>
      </c>
      <c r="C1269" s="66">
        <f>SUM(C1270:C1282)</f>
        <v>0</v>
      </c>
      <c r="D1269" s="66">
        <f>SUM(D1270:D1282)</f>
        <v>0</v>
      </c>
    </row>
    <row r="1270" spans="1:4" s="82" customFormat="1" ht="15.75" customHeight="1">
      <c r="A1270" s="52">
        <v>2220201</v>
      </c>
      <c r="B1270" s="49" t="s">
        <v>1484</v>
      </c>
      <c r="C1270" s="14">
        <v>0</v>
      </c>
      <c r="D1270" s="112"/>
    </row>
    <row r="1271" spans="1:4" s="82" customFormat="1" ht="15.75" customHeight="1">
      <c r="A1271" s="52">
        <v>2220202</v>
      </c>
      <c r="B1271" s="49" t="s">
        <v>1485</v>
      </c>
      <c r="C1271" s="14">
        <v>0</v>
      </c>
      <c r="D1271" s="112"/>
    </row>
    <row r="1272" spans="1:4" s="82" customFormat="1" ht="15.75" customHeight="1">
      <c r="A1272" s="52">
        <v>2220203</v>
      </c>
      <c r="B1272" s="49" t="s">
        <v>1486</v>
      </c>
      <c r="C1272" s="14">
        <v>0</v>
      </c>
      <c r="D1272" s="112"/>
    </row>
    <row r="1273" spans="1:4" s="82" customFormat="1" ht="15.75" customHeight="1">
      <c r="A1273" s="52">
        <v>2220204</v>
      </c>
      <c r="B1273" s="49" t="s">
        <v>2453</v>
      </c>
      <c r="C1273" s="14">
        <v>0</v>
      </c>
      <c r="D1273" s="112"/>
    </row>
    <row r="1274" spans="1:4" s="82" customFormat="1" ht="15.75" customHeight="1">
      <c r="A1274" s="52">
        <v>2220205</v>
      </c>
      <c r="B1274" s="49" t="s">
        <v>2454</v>
      </c>
      <c r="C1274" s="14">
        <v>0</v>
      </c>
      <c r="D1274" s="112"/>
    </row>
    <row r="1275" spans="1:4" s="82" customFormat="1" ht="15.75" customHeight="1">
      <c r="A1275" s="52">
        <v>2220206</v>
      </c>
      <c r="B1275" s="49" t="s">
        <v>2455</v>
      </c>
      <c r="C1275" s="14">
        <v>0</v>
      </c>
      <c r="D1275" s="112"/>
    </row>
    <row r="1276" spans="1:4" s="82" customFormat="1" ht="15.75" customHeight="1">
      <c r="A1276" s="52">
        <v>2220207</v>
      </c>
      <c r="B1276" s="49" t="s">
        <v>2456</v>
      </c>
      <c r="C1276" s="14">
        <v>0</v>
      </c>
      <c r="D1276" s="112"/>
    </row>
    <row r="1277" spans="1:4" s="82" customFormat="1" ht="15.75" customHeight="1">
      <c r="A1277" s="52">
        <v>2220209</v>
      </c>
      <c r="B1277" s="49" t="s">
        <v>2457</v>
      </c>
      <c r="C1277" s="14">
        <v>0</v>
      </c>
      <c r="D1277" s="112"/>
    </row>
    <row r="1278" spans="1:4" s="82" customFormat="1" ht="15.75" customHeight="1">
      <c r="A1278" s="52">
        <v>2220210</v>
      </c>
      <c r="B1278" s="49" t="s">
        <v>2458</v>
      </c>
      <c r="C1278" s="14">
        <v>0</v>
      </c>
      <c r="D1278" s="112"/>
    </row>
    <row r="1279" spans="1:4" s="82" customFormat="1" ht="15.75" customHeight="1">
      <c r="A1279" s="52">
        <v>2220211</v>
      </c>
      <c r="B1279" s="49" t="s">
        <v>2459</v>
      </c>
      <c r="C1279" s="14">
        <v>0</v>
      </c>
      <c r="D1279" s="112"/>
    </row>
    <row r="1280" spans="1:4" s="82" customFormat="1" ht="15.75" customHeight="1">
      <c r="A1280" s="52">
        <v>2220212</v>
      </c>
      <c r="B1280" s="49" t="s">
        <v>2460</v>
      </c>
      <c r="C1280" s="14">
        <v>0</v>
      </c>
      <c r="D1280" s="112"/>
    </row>
    <row r="1281" spans="1:4" s="82" customFormat="1" ht="15.75" customHeight="1">
      <c r="A1281" s="52">
        <v>2220250</v>
      </c>
      <c r="B1281" s="49" t="s">
        <v>1493</v>
      </c>
      <c r="C1281" s="14">
        <v>0</v>
      </c>
      <c r="D1281" s="112"/>
    </row>
    <row r="1282" spans="1:4" s="82" customFormat="1" ht="15.75" customHeight="1">
      <c r="A1282" s="52">
        <v>2220299</v>
      </c>
      <c r="B1282" s="49" t="s">
        <v>2461</v>
      </c>
      <c r="C1282" s="14">
        <v>0</v>
      </c>
      <c r="D1282" s="112"/>
    </row>
    <row r="1283" spans="1:4" s="111" customFormat="1" ht="15.75" customHeight="1">
      <c r="A1283" s="27">
        <v>22203</v>
      </c>
      <c r="B1283" s="46" t="s">
        <v>2462</v>
      </c>
      <c r="C1283" s="66">
        <f>SUM(C1284:C1287)</f>
        <v>0</v>
      </c>
      <c r="D1283" s="66">
        <f>SUM(D1284:D1287)</f>
        <v>0</v>
      </c>
    </row>
    <row r="1284" spans="1:4" s="82" customFormat="1" ht="15.75" customHeight="1">
      <c r="A1284" s="52">
        <v>2220301</v>
      </c>
      <c r="B1284" s="49" t="s">
        <v>2463</v>
      </c>
      <c r="C1284" s="14">
        <v>0</v>
      </c>
      <c r="D1284" s="112"/>
    </row>
    <row r="1285" spans="1:4" s="82" customFormat="1" ht="15.75" customHeight="1">
      <c r="A1285" s="52">
        <v>2220303</v>
      </c>
      <c r="B1285" s="49" t="s">
        <v>2464</v>
      </c>
      <c r="C1285" s="14">
        <v>0</v>
      </c>
      <c r="D1285" s="112"/>
    </row>
    <row r="1286" spans="1:4" s="82" customFormat="1" ht="15.75" customHeight="1">
      <c r="A1286" s="52">
        <v>2220304</v>
      </c>
      <c r="B1286" s="49" t="s">
        <v>2465</v>
      </c>
      <c r="C1286" s="14">
        <v>0</v>
      </c>
      <c r="D1286" s="112"/>
    </row>
    <row r="1287" spans="1:4" s="82" customFormat="1" ht="15.75" customHeight="1">
      <c r="A1287" s="52">
        <v>2220399</v>
      </c>
      <c r="B1287" s="49" t="s">
        <v>2466</v>
      </c>
      <c r="C1287" s="14">
        <v>0</v>
      </c>
      <c r="D1287" s="112"/>
    </row>
    <row r="1288" spans="1:4" s="111" customFormat="1" ht="15.75" customHeight="1">
      <c r="A1288" s="27">
        <v>22204</v>
      </c>
      <c r="B1288" s="46" t="s">
        <v>2467</v>
      </c>
      <c r="C1288" s="66">
        <f>SUM(C1289:C1293)</f>
        <v>279</v>
      </c>
      <c r="D1288" s="66">
        <f>SUM(D1289:D1293)</f>
        <v>0</v>
      </c>
    </row>
    <row r="1289" spans="1:4" s="82" customFormat="1" ht="15.75" customHeight="1">
      <c r="A1289" s="52">
        <v>2220401</v>
      </c>
      <c r="B1289" s="49" t="s">
        <v>2468</v>
      </c>
      <c r="C1289" s="14">
        <v>279</v>
      </c>
      <c r="D1289" s="112"/>
    </row>
    <row r="1290" spans="1:4" s="82" customFormat="1" ht="15.75" customHeight="1">
      <c r="A1290" s="52">
        <v>2220402</v>
      </c>
      <c r="B1290" s="49" t="s">
        <v>2469</v>
      </c>
      <c r="C1290" s="14">
        <v>0</v>
      </c>
      <c r="D1290" s="112"/>
    </row>
    <row r="1291" spans="1:4" s="82" customFormat="1" ht="15.75" customHeight="1">
      <c r="A1291" s="52">
        <v>2220403</v>
      </c>
      <c r="B1291" s="49" t="s">
        <v>2470</v>
      </c>
      <c r="C1291" s="14">
        <v>0</v>
      </c>
      <c r="D1291" s="112"/>
    </row>
    <row r="1292" spans="1:4" s="82" customFormat="1" ht="15.75" customHeight="1">
      <c r="A1292" s="52">
        <v>2220404</v>
      </c>
      <c r="B1292" s="49" t="s">
        <v>2471</v>
      </c>
      <c r="C1292" s="14">
        <v>0</v>
      </c>
      <c r="D1292" s="112"/>
    </row>
    <row r="1293" spans="1:4" s="82" customFormat="1" ht="15.75" customHeight="1">
      <c r="A1293" s="52">
        <v>2220499</v>
      </c>
      <c r="B1293" s="49" t="s">
        <v>2472</v>
      </c>
      <c r="C1293" s="14">
        <v>0</v>
      </c>
      <c r="D1293" s="112"/>
    </row>
    <row r="1294" spans="1:4" s="111" customFormat="1" ht="15.75" customHeight="1">
      <c r="A1294" s="27">
        <v>22205</v>
      </c>
      <c r="B1294" s="46" t="s">
        <v>2473</v>
      </c>
      <c r="C1294" s="66">
        <f>SUM(C1295:C1305)</f>
        <v>0</v>
      </c>
      <c r="D1294" s="66">
        <f>SUM(D1295:D1305)</f>
        <v>0</v>
      </c>
    </row>
    <row r="1295" spans="1:4" s="82" customFormat="1" ht="15.75" customHeight="1">
      <c r="A1295" s="52">
        <v>2220501</v>
      </c>
      <c r="B1295" s="49" t="s">
        <v>2474</v>
      </c>
      <c r="C1295" s="14">
        <v>0</v>
      </c>
      <c r="D1295" s="112"/>
    </row>
    <row r="1296" spans="1:4" s="82" customFormat="1" ht="15.75" customHeight="1">
      <c r="A1296" s="52">
        <v>2220502</v>
      </c>
      <c r="B1296" s="49" t="s">
        <v>2475</v>
      </c>
      <c r="C1296" s="14">
        <v>0</v>
      </c>
      <c r="D1296" s="112"/>
    </row>
    <row r="1297" spans="1:4" s="82" customFormat="1" ht="15.75" customHeight="1">
      <c r="A1297" s="52">
        <v>2220503</v>
      </c>
      <c r="B1297" s="49" t="s">
        <v>2476</v>
      </c>
      <c r="C1297" s="14">
        <v>0</v>
      </c>
      <c r="D1297" s="112"/>
    </row>
    <row r="1298" spans="1:4" s="82" customFormat="1" ht="15.75" customHeight="1">
      <c r="A1298" s="52">
        <v>2220504</v>
      </c>
      <c r="B1298" s="49" t="s">
        <v>2477</v>
      </c>
      <c r="C1298" s="14">
        <v>0</v>
      </c>
      <c r="D1298" s="112"/>
    </row>
    <row r="1299" spans="1:4" s="82" customFormat="1" ht="15.75" customHeight="1">
      <c r="A1299" s="52">
        <v>2220505</v>
      </c>
      <c r="B1299" s="49" t="s">
        <v>2478</v>
      </c>
      <c r="C1299" s="14">
        <v>0</v>
      </c>
      <c r="D1299" s="112"/>
    </row>
    <row r="1300" spans="1:4" s="82" customFormat="1" ht="15.75" customHeight="1">
      <c r="A1300" s="52">
        <v>2220506</v>
      </c>
      <c r="B1300" s="49" t="s">
        <v>2479</v>
      </c>
      <c r="C1300" s="14">
        <v>0</v>
      </c>
      <c r="D1300" s="112"/>
    </row>
    <row r="1301" spans="1:4" s="82" customFormat="1" ht="15.75" customHeight="1">
      <c r="A1301" s="52">
        <v>2220507</v>
      </c>
      <c r="B1301" s="49" t="s">
        <v>2480</v>
      </c>
      <c r="C1301" s="14">
        <v>0</v>
      </c>
      <c r="D1301" s="112"/>
    </row>
    <row r="1302" spans="1:4" s="82" customFormat="1" ht="15.75" customHeight="1">
      <c r="A1302" s="52">
        <v>2220508</v>
      </c>
      <c r="B1302" s="49" t="s">
        <v>2481</v>
      </c>
      <c r="C1302" s="14">
        <v>0</v>
      </c>
      <c r="D1302" s="112"/>
    </row>
    <row r="1303" spans="1:4" s="82" customFormat="1" ht="15.75" customHeight="1">
      <c r="A1303" s="52">
        <v>2220509</v>
      </c>
      <c r="B1303" s="49" t="s">
        <v>2482</v>
      </c>
      <c r="C1303" s="14">
        <v>0</v>
      </c>
      <c r="D1303" s="112"/>
    </row>
    <row r="1304" spans="1:4" s="82" customFormat="1" ht="15.75" customHeight="1">
      <c r="A1304" s="52">
        <v>2220510</v>
      </c>
      <c r="B1304" s="49" t="s">
        <v>2483</v>
      </c>
      <c r="C1304" s="14">
        <v>0</v>
      </c>
      <c r="D1304" s="112"/>
    </row>
    <row r="1305" spans="1:4" s="82" customFormat="1" ht="15.75" customHeight="1">
      <c r="A1305" s="52">
        <v>2220599</v>
      </c>
      <c r="B1305" s="49" t="s">
        <v>2484</v>
      </c>
      <c r="C1305" s="14">
        <v>0</v>
      </c>
      <c r="D1305" s="112"/>
    </row>
    <row r="1306" spans="1:4" s="111" customFormat="1" ht="15.75" customHeight="1">
      <c r="A1306" s="27">
        <v>224</v>
      </c>
      <c r="B1306" s="46" t="s">
        <v>2485</v>
      </c>
      <c r="C1306" s="66">
        <f>C1307+C1319+C1325+C1331+C1339+C1352+C1356+C1362</f>
        <v>5090</v>
      </c>
      <c r="D1306" s="66">
        <f>D1307+D1319+D1325+D1331+D1339+D1352+D1356+D1362</f>
        <v>200</v>
      </c>
    </row>
    <row r="1307" spans="1:4" s="111" customFormat="1" ht="15.75" customHeight="1">
      <c r="A1307" s="27">
        <v>22401</v>
      </c>
      <c r="B1307" s="46" t="s">
        <v>2486</v>
      </c>
      <c r="C1307" s="66">
        <f>SUM(C1308:C1318)</f>
        <v>2968</v>
      </c>
      <c r="D1307" s="66">
        <f>SUM(D1308:D1318)</f>
        <v>0</v>
      </c>
    </row>
    <row r="1308" spans="1:4" s="82" customFormat="1" ht="15.75" customHeight="1">
      <c r="A1308" s="52">
        <v>2240101</v>
      </c>
      <c r="B1308" s="49" t="s">
        <v>1484</v>
      </c>
      <c r="C1308" s="14">
        <v>1659</v>
      </c>
      <c r="D1308" s="112"/>
    </row>
    <row r="1309" spans="1:4" s="82" customFormat="1" ht="15.75" customHeight="1">
      <c r="A1309" s="52">
        <v>2240102</v>
      </c>
      <c r="B1309" s="49" t="s">
        <v>1485</v>
      </c>
      <c r="C1309" s="14">
        <v>78</v>
      </c>
      <c r="D1309" s="112"/>
    </row>
    <row r="1310" spans="1:4" s="82" customFormat="1" ht="15.75" customHeight="1">
      <c r="A1310" s="52">
        <v>2240103</v>
      </c>
      <c r="B1310" s="49" t="s">
        <v>1486</v>
      </c>
      <c r="C1310" s="14">
        <v>20</v>
      </c>
      <c r="D1310" s="112"/>
    </row>
    <row r="1311" spans="1:4" s="82" customFormat="1" ht="15.75" customHeight="1">
      <c r="A1311" s="52">
        <v>2240104</v>
      </c>
      <c r="B1311" s="49" t="s">
        <v>2487</v>
      </c>
      <c r="C1311" s="14">
        <v>0</v>
      </c>
      <c r="D1311" s="112"/>
    </row>
    <row r="1312" spans="1:4" s="82" customFormat="1" ht="15.75" customHeight="1">
      <c r="A1312" s="52">
        <v>2240105</v>
      </c>
      <c r="B1312" s="49" t="s">
        <v>2488</v>
      </c>
      <c r="C1312" s="14">
        <v>0</v>
      </c>
      <c r="D1312" s="112"/>
    </row>
    <row r="1313" spans="1:4" s="82" customFormat="1" ht="15.75" customHeight="1">
      <c r="A1313" s="52">
        <v>2240106</v>
      </c>
      <c r="B1313" s="49" t="s">
        <v>2489</v>
      </c>
      <c r="C1313" s="14">
        <v>746</v>
      </c>
      <c r="D1313" s="112"/>
    </row>
    <row r="1314" spans="1:4" s="82" customFormat="1" ht="15.75" customHeight="1">
      <c r="A1314" s="52">
        <v>2240107</v>
      </c>
      <c r="B1314" s="49" t="s">
        <v>2490</v>
      </c>
      <c r="C1314" s="14">
        <v>0</v>
      </c>
      <c r="D1314" s="112"/>
    </row>
    <row r="1315" spans="1:4" s="82" customFormat="1" ht="15.75" customHeight="1">
      <c r="A1315" s="52">
        <v>2240108</v>
      </c>
      <c r="B1315" s="49" t="s">
        <v>2491</v>
      </c>
      <c r="C1315" s="14">
        <v>0</v>
      </c>
      <c r="D1315" s="112"/>
    </row>
    <row r="1316" spans="1:4" s="82" customFormat="1" ht="15.75" customHeight="1">
      <c r="A1316" s="52">
        <v>2240109</v>
      </c>
      <c r="B1316" s="49" t="s">
        <v>2492</v>
      </c>
      <c r="C1316" s="14">
        <v>168</v>
      </c>
      <c r="D1316" s="112"/>
    </row>
    <row r="1317" spans="1:4" s="82" customFormat="1" ht="15.75" customHeight="1">
      <c r="A1317" s="52">
        <v>2240150</v>
      </c>
      <c r="B1317" s="49" t="s">
        <v>1493</v>
      </c>
      <c r="C1317" s="14">
        <v>72</v>
      </c>
      <c r="D1317" s="112"/>
    </row>
    <row r="1318" spans="1:4" s="82" customFormat="1" ht="15.75" customHeight="1">
      <c r="A1318" s="52">
        <v>2240199</v>
      </c>
      <c r="B1318" s="49" t="s">
        <v>2493</v>
      </c>
      <c r="C1318" s="14">
        <v>225</v>
      </c>
      <c r="D1318" s="112"/>
    </row>
    <row r="1319" spans="1:4" s="111" customFormat="1" ht="15.75" customHeight="1">
      <c r="A1319" s="27">
        <v>22402</v>
      </c>
      <c r="B1319" s="46" t="s">
        <v>2494</v>
      </c>
      <c r="C1319" s="66">
        <f>SUM(C1320:C1324)</f>
        <v>1085</v>
      </c>
      <c r="D1319" s="66">
        <f>SUM(D1320:D1324)</f>
        <v>200</v>
      </c>
    </row>
    <row r="1320" spans="1:4" s="82" customFormat="1" ht="15.75" customHeight="1">
      <c r="A1320" s="52">
        <v>2240201</v>
      </c>
      <c r="B1320" s="49" t="s">
        <v>1484</v>
      </c>
      <c r="C1320" s="14">
        <v>478</v>
      </c>
      <c r="D1320" s="112"/>
    </row>
    <row r="1321" spans="1:4" s="82" customFormat="1" ht="15.75" customHeight="1">
      <c r="A1321" s="52">
        <v>2240202</v>
      </c>
      <c r="B1321" s="49" t="s">
        <v>1485</v>
      </c>
      <c r="C1321" s="14">
        <v>0</v>
      </c>
      <c r="D1321" s="112"/>
    </row>
    <row r="1322" spans="1:4" s="82" customFormat="1" ht="15.75" customHeight="1">
      <c r="A1322" s="52">
        <v>2240203</v>
      </c>
      <c r="B1322" s="49" t="s">
        <v>1486</v>
      </c>
      <c r="C1322" s="14">
        <v>0</v>
      </c>
      <c r="D1322" s="112"/>
    </row>
    <row r="1323" spans="1:4" s="82" customFormat="1" ht="15.75" customHeight="1">
      <c r="A1323" s="52">
        <v>2240204</v>
      </c>
      <c r="B1323" s="49" t="s">
        <v>2495</v>
      </c>
      <c r="C1323" s="14">
        <v>221</v>
      </c>
      <c r="D1323" s="112"/>
    </row>
    <row r="1324" spans="1:4" s="82" customFormat="1" ht="15.75" customHeight="1">
      <c r="A1324" s="52">
        <v>2240299</v>
      </c>
      <c r="B1324" s="49" t="s">
        <v>2496</v>
      </c>
      <c r="C1324" s="14">
        <f>186+200</f>
        <v>386</v>
      </c>
      <c r="D1324" s="112">
        <v>200</v>
      </c>
    </row>
    <row r="1325" spans="1:4" s="111" customFormat="1" ht="15.75" customHeight="1">
      <c r="A1325" s="27">
        <v>22403</v>
      </c>
      <c r="B1325" s="46" t="s">
        <v>2497</v>
      </c>
      <c r="C1325" s="66">
        <f>SUM(C1326:C1330)</f>
        <v>0</v>
      </c>
      <c r="D1325" s="66">
        <f>SUM(D1326:D1330)</f>
        <v>0</v>
      </c>
    </row>
    <row r="1326" spans="1:4" s="82" customFormat="1" ht="15.75" customHeight="1">
      <c r="A1326" s="52">
        <v>2240301</v>
      </c>
      <c r="B1326" s="49" t="s">
        <v>1484</v>
      </c>
      <c r="C1326" s="14">
        <v>0</v>
      </c>
      <c r="D1326" s="112"/>
    </row>
    <row r="1327" spans="1:4" s="82" customFormat="1" ht="15.75" customHeight="1">
      <c r="A1327" s="52">
        <v>2240302</v>
      </c>
      <c r="B1327" s="49" t="s">
        <v>1485</v>
      </c>
      <c r="C1327" s="14">
        <v>0</v>
      </c>
      <c r="D1327" s="112"/>
    </row>
    <row r="1328" spans="1:4" s="82" customFormat="1" ht="15.75" customHeight="1">
      <c r="A1328" s="52">
        <v>2240303</v>
      </c>
      <c r="B1328" s="49" t="s">
        <v>1486</v>
      </c>
      <c r="C1328" s="14">
        <v>0</v>
      </c>
      <c r="D1328" s="112"/>
    </row>
    <row r="1329" spans="1:4" s="82" customFormat="1" ht="15.75" customHeight="1">
      <c r="A1329" s="52">
        <v>2240304</v>
      </c>
      <c r="B1329" s="49" t="s">
        <v>2498</v>
      </c>
      <c r="C1329" s="14">
        <v>0</v>
      </c>
      <c r="D1329" s="112"/>
    </row>
    <row r="1330" spans="1:4" s="82" customFormat="1" ht="15.75" customHeight="1">
      <c r="A1330" s="52">
        <v>2240399</v>
      </c>
      <c r="B1330" s="49" t="s">
        <v>2499</v>
      </c>
      <c r="C1330" s="14">
        <v>0</v>
      </c>
      <c r="D1330" s="112"/>
    </row>
    <row r="1331" spans="1:4" s="111" customFormat="1" ht="15.75" customHeight="1">
      <c r="A1331" s="27">
        <v>22404</v>
      </c>
      <c r="B1331" s="46" t="s">
        <v>2500</v>
      </c>
      <c r="C1331" s="66">
        <f>SUM(C1332:C1338)</f>
        <v>501</v>
      </c>
      <c r="D1331" s="66">
        <f>SUM(D1332:D1338)</f>
        <v>0</v>
      </c>
    </row>
    <row r="1332" spans="1:4" s="82" customFormat="1" ht="15.75" customHeight="1">
      <c r="A1332" s="52">
        <v>2240401</v>
      </c>
      <c r="B1332" s="49" t="s">
        <v>1484</v>
      </c>
      <c r="C1332" s="14">
        <v>170</v>
      </c>
      <c r="D1332" s="112"/>
    </row>
    <row r="1333" spans="1:4" s="82" customFormat="1" ht="15.75" customHeight="1">
      <c r="A1333" s="52">
        <v>2240402</v>
      </c>
      <c r="B1333" s="49" t="s">
        <v>1485</v>
      </c>
      <c r="C1333" s="14">
        <v>0</v>
      </c>
      <c r="D1333" s="112"/>
    </row>
    <row r="1334" spans="1:4" s="82" customFormat="1" ht="15.75" customHeight="1">
      <c r="A1334" s="52">
        <v>2240403</v>
      </c>
      <c r="B1334" s="49" t="s">
        <v>1486</v>
      </c>
      <c r="C1334" s="14">
        <v>0</v>
      </c>
      <c r="D1334" s="112"/>
    </row>
    <row r="1335" spans="1:4" s="82" customFormat="1" ht="15.75" customHeight="1">
      <c r="A1335" s="52">
        <v>2240404</v>
      </c>
      <c r="B1335" s="49" t="s">
        <v>2501</v>
      </c>
      <c r="C1335" s="14">
        <v>0</v>
      </c>
      <c r="D1335" s="112"/>
    </row>
    <row r="1336" spans="1:4" s="82" customFormat="1" ht="15.75" customHeight="1">
      <c r="A1336" s="52">
        <v>2240405</v>
      </c>
      <c r="B1336" s="49" t="s">
        <v>2502</v>
      </c>
      <c r="C1336" s="14">
        <v>0</v>
      </c>
      <c r="D1336" s="112"/>
    </row>
    <row r="1337" spans="1:4" s="82" customFormat="1" ht="15.75" customHeight="1">
      <c r="A1337" s="52">
        <v>2240450</v>
      </c>
      <c r="B1337" s="49" t="s">
        <v>1493</v>
      </c>
      <c r="C1337" s="14">
        <v>108</v>
      </c>
      <c r="D1337" s="112"/>
    </row>
    <row r="1338" spans="1:4" s="82" customFormat="1" ht="15.75" customHeight="1">
      <c r="A1338" s="52">
        <v>2240499</v>
      </c>
      <c r="B1338" s="49" t="s">
        <v>2503</v>
      </c>
      <c r="C1338" s="14">
        <v>223</v>
      </c>
      <c r="D1338" s="112"/>
    </row>
    <row r="1339" spans="1:4" s="111" customFormat="1" ht="15.75" customHeight="1">
      <c r="A1339" s="27">
        <v>22405</v>
      </c>
      <c r="B1339" s="46" t="s">
        <v>2504</v>
      </c>
      <c r="C1339" s="66">
        <f>SUM(C1340:C1351)</f>
        <v>491</v>
      </c>
      <c r="D1339" s="66">
        <f>SUM(D1340:D1351)</f>
        <v>0</v>
      </c>
    </row>
    <row r="1340" spans="1:4" s="82" customFormat="1" ht="15.75" customHeight="1">
      <c r="A1340" s="52">
        <v>2240501</v>
      </c>
      <c r="B1340" s="49" t="s">
        <v>1484</v>
      </c>
      <c r="C1340" s="14">
        <v>244</v>
      </c>
      <c r="D1340" s="112"/>
    </row>
    <row r="1341" spans="1:4" s="82" customFormat="1" ht="15.75" customHeight="1">
      <c r="A1341" s="52">
        <v>2240502</v>
      </c>
      <c r="B1341" s="49" t="s">
        <v>1485</v>
      </c>
      <c r="C1341" s="14">
        <v>66</v>
      </c>
      <c r="D1341" s="112"/>
    </row>
    <row r="1342" spans="1:4" s="82" customFormat="1" ht="15.75" customHeight="1">
      <c r="A1342" s="52">
        <v>2240503</v>
      </c>
      <c r="B1342" s="49" t="s">
        <v>1486</v>
      </c>
      <c r="C1342" s="14">
        <v>0</v>
      </c>
      <c r="D1342" s="112"/>
    </row>
    <row r="1343" spans="1:4" s="82" customFormat="1" ht="15.75" customHeight="1">
      <c r="A1343" s="52">
        <v>2240504</v>
      </c>
      <c r="B1343" s="49" t="s">
        <v>2505</v>
      </c>
      <c r="C1343" s="14">
        <v>0</v>
      </c>
      <c r="D1343" s="112"/>
    </row>
    <row r="1344" spans="1:4" s="82" customFormat="1" ht="15.75" customHeight="1">
      <c r="A1344" s="52">
        <v>2240505</v>
      </c>
      <c r="B1344" s="49" t="s">
        <v>2506</v>
      </c>
      <c r="C1344" s="14">
        <v>0</v>
      </c>
      <c r="D1344" s="112"/>
    </row>
    <row r="1345" spans="1:4" s="82" customFormat="1" ht="15.75" customHeight="1">
      <c r="A1345" s="52">
        <v>2240506</v>
      </c>
      <c r="B1345" s="49" t="s">
        <v>2507</v>
      </c>
      <c r="C1345" s="14">
        <v>0</v>
      </c>
      <c r="D1345" s="112"/>
    </row>
    <row r="1346" spans="1:4" s="82" customFormat="1" ht="15.75" customHeight="1">
      <c r="A1346" s="52">
        <v>2240507</v>
      </c>
      <c r="B1346" s="49" t="s">
        <v>2508</v>
      </c>
      <c r="C1346" s="14">
        <v>0</v>
      </c>
      <c r="D1346" s="112"/>
    </row>
    <row r="1347" spans="1:4" s="82" customFormat="1" ht="15.75" customHeight="1">
      <c r="A1347" s="52">
        <v>2240508</v>
      </c>
      <c r="B1347" s="49" t="s">
        <v>2509</v>
      </c>
      <c r="C1347" s="14">
        <v>0</v>
      </c>
      <c r="D1347" s="112"/>
    </row>
    <row r="1348" spans="1:4" s="82" customFormat="1" ht="15.75" customHeight="1">
      <c r="A1348" s="52">
        <v>2240509</v>
      </c>
      <c r="B1348" s="49" t="s">
        <v>2510</v>
      </c>
      <c r="C1348" s="14">
        <v>0</v>
      </c>
      <c r="D1348" s="112"/>
    </row>
    <row r="1349" spans="1:4" s="82" customFormat="1" ht="15.75" customHeight="1">
      <c r="A1349" s="52">
        <v>2240510</v>
      </c>
      <c r="B1349" s="49" t="s">
        <v>2511</v>
      </c>
      <c r="C1349" s="14">
        <v>0</v>
      </c>
      <c r="D1349" s="112"/>
    </row>
    <row r="1350" spans="1:4" s="82" customFormat="1" ht="15.75" customHeight="1">
      <c r="A1350" s="52">
        <v>2240550</v>
      </c>
      <c r="B1350" s="49" t="s">
        <v>2512</v>
      </c>
      <c r="C1350" s="14">
        <v>181</v>
      </c>
      <c r="D1350" s="112"/>
    </row>
    <row r="1351" spans="1:4" s="82" customFormat="1" ht="15.75" customHeight="1">
      <c r="A1351" s="52">
        <v>2240599</v>
      </c>
      <c r="B1351" s="49" t="s">
        <v>2513</v>
      </c>
      <c r="C1351" s="14">
        <v>0</v>
      </c>
      <c r="D1351" s="112"/>
    </row>
    <row r="1352" spans="1:4" s="111" customFormat="1" ht="15.75" customHeight="1">
      <c r="A1352" s="27">
        <v>22406</v>
      </c>
      <c r="B1352" s="46" t="s">
        <v>2514</v>
      </c>
      <c r="C1352" s="66">
        <f>SUM(C1353:C1355)</f>
        <v>27</v>
      </c>
      <c r="D1352" s="66">
        <f>SUM(D1353:D1355)</f>
        <v>0</v>
      </c>
    </row>
    <row r="1353" spans="1:4" s="82" customFormat="1" ht="15.75" customHeight="1">
      <c r="A1353" s="52">
        <v>2240601</v>
      </c>
      <c r="B1353" s="49" t="s">
        <v>2515</v>
      </c>
      <c r="C1353" s="14">
        <v>22</v>
      </c>
      <c r="D1353" s="112"/>
    </row>
    <row r="1354" spans="1:4" s="82" customFormat="1" ht="15.75" customHeight="1">
      <c r="A1354" s="52">
        <v>2240602</v>
      </c>
      <c r="B1354" s="49" t="s">
        <v>2516</v>
      </c>
      <c r="C1354" s="14">
        <v>0</v>
      </c>
      <c r="D1354" s="112"/>
    </row>
    <row r="1355" spans="1:4" s="82" customFormat="1" ht="15.75" customHeight="1">
      <c r="A1355" s="52">
        <v>2240699</v>
      </c>
      <c r="B1355" s="49" t="s">
        <v>2517</v>
      </c>
      <c r="C1355" s="14">
        <v>5</v>
      </c>
      <c r="D1355" s="112"/>
    </row>
    <row r="1356" spans="1:4" s="111" customFormat="1" ht="15.75" customHeight="1">
      <c r="A1356" s="27">
        <v>22407</v>
      </c>
      <c r="B1356" s="46" t="s">
        <v>2518</v>
      </c>
      <c r="C1356" s="66">
        <f>SUM(C1357:C1361)</f>
        <v>18</v>
      </c>
      <c r="D1356" s="66">
        <f>SUM(D1357:D1361)</f>
        <v>0</v>
      </c>
    </row>
    <row r="1357" spans="1:4" s="82" customFormat="1" ht="15.75" customHeight="1">
      <c r="A1357" s="52">
        <v>2240701</v>
      </c>
      <c r="B1357" s="49" t="s">
        <v>2519</v>
      </c>
      <c r="C1357" s="14">
        <v>0</v>
      </c>
      <c r="D1357" s="112"/>
    </row>
    <row r="1358" spans="1:4" s="82" customFormat="1" ht="15.75" customHeight="1">
      <c r="A1358" s="52">
        <v>2240702</v>
      </c>
      <c r="B1358" s="49" t="s">
        <v>2520</v>
      </c>
      <c r="C1358" s="14">
        <v>13</v>
      </c>
      <c r="D1358" s="112"/>
    </row>
    <row r="1359" spans="1:4" s="82" customFormat="1" ht="15.75" customHeight="1">
      <c r="A1359" s="52">
        <v>2240703</v>
      </c>
      <c r="B1359" s="49" t="s">
        <v>2521</v>
      </c>
      <c r="C1359" s="14">
        <v>0</v>
      </c>
      <c r="D1359" s="112"/>
    </row>
    <row r="1360" spans="1:4" s="82" customFormat="1" ht="15.75" customHeight="1">
      <c r="A1360" s="52">
        <v>2240704</v>
      </c>
      <c r="B1360" s="49" t="s">
        <v>2522</v>
      </c>
      <c r="C1360" s="14">
        <v>0</v>
      </c>
      <c r="D1360" s="112"/>
    </row>
    <row r="1361" spans="1:4" s="82" customFormat="1" ht="15.75" customHeight="1">
      <c r="A1361" s="52">
        <v>2240799</v>
      </c>
      <c r="B1361" s="49" t="s">
        <v>2523</v>
      </c>
      <c r="C1361" s="14">
        <v>5</v>
      </c>
      <c r="D1361" s="112"/>
    </row>
    <row r="1362" spans="1:4" s="111" customFormat="1" ht="15.75" customHeight="1">
      <c r="A1362" s="27">
        <v>22499</v>
      </c>
      <c r="B1362" s="46" t="s">
        <v>2524</v>
      </c>
      <c r="C1362" s="66">
        <v>0</v>
      </c>
      <c r="D1362" s="66">
        <v>0</v>
      </c>
    </row>
    <row r="1363" spans="1:4" s="111" customFormat="1" ht="15.75" customHeight="1">
      <c r="A1363" s="27">
        <v>227</v>
      </c>
      <c r="B1363" s="46" t="s">
        <v>2525</v>
      </c>
      <c r="C1363" s="66">
        <v>9370</v>
      </c>
      <c r="D1363" s="66"/>
    </row>
    <row r="1364" spans="1:4" s="111" customFormat="1" ht="15.75" customHeight="1">
      <c r="A1364" s="27">
        <v>229</v>
      </c>
      <c r="B1364" s="46" t="s">
        <v>2526</v>
      </c>
      <c r="C1364" s="66">
        <f>C1365+C1366</f>
        <v>10</v>
      </c>
      <c r="D1364" s="66">
        <f>D1365+D1366</f>
        <v>0</v>
      </c>
    </row>
    <row r="1365" spans="1:4" s="111" customFormat="1" ht="15.75" customHeight="1">
      <c r="A1365" s="27">
        <v>22902</v>
      </c>
      <c r="B1365" s="46" t="s">
        <v>2527</v>
      </c>
      <c r="C1365" s="66">
        <v>0</v>
      </c>
      <c r="D1365" s="66">
        <v>0</v>
      </c>
    </row>
    <row r="1366" spans="1:4" s="111" customFormat="1" ht="15.75" customHeight="1">
      <c r="A1366" s="27">
        <v>22999</v>
      </c>
      <c r="B1366" s="46" t="s">
        <v>2371</v>
      </c>
      <c r="C1366" s="66">
        <f>C1367</f>
        <v>10</v>
      </c>
      <c r="D1366" s="66">
        <f>D1367</f>
        <v>0</v>
      </c>
    </row>
    <row r="1367" spans="1:5" s="82" customFormat="1" ht="15.75" customHeight="1">
      <c r="A1367" s="52">
        <v>2299901</v>
      </c>
      <c r="B1367" s="49" t="s">
        <v>1649</v>
      </c>
      <c r="C1367" s="14">
        <v>10</v>
      </c>
      <c r="D1367" s="112"/>
      <c r="E1367" s="82">
        <v>26</v>
      </c>
    </row>
    <row r="1368" spans="1:4" s="111" customFormat="1" ht="15.75" customHeight="1">
      <c r="A1368" s="27">
        <v>232</v>
      </c>
      <c r="B1368" s="46" t="s">
        <v>2528</v>
      </c>
      <c r="C1368" s="66">
        <f>C1369+C1370+C1371</f>
        <v>54415</v>
      </c>
      <c r="D1368" s="66">
        <f>D1369+D1370+D1371</f>
        <v>0</v>
      </c>
    </row>
    <row r="1369" spans="1:4" s="111" customFormat="1" ht="15.75" customHeight="1">
      <c r="A1369" s="27">
        <v>23201</v>
      </c>
      <c r="B1369" s="46" t="s">
        <v>2529</v>
      </c>
      <c r="C1369" s="66">
        <v>0</v>
      </c>
      <c r="D1369" s="66">
        <v>0</v>
      </c>
    </row>
    <row r="1370" spans="1:4" s="111" customFormat="1" ht="15.75" customHeight="1">
      <c r="A1370" s="27">
        <v>23202</v>
      </c>
      <c r="B1370" s="46" t="s">
        <v>2530</v>
      </c>
      <c r="C1370" s="66">
        <v>0</v>
      </c>
      <c r="D1370" s="66">
        <v>0</v>
      </c>
    </row>
    <row r="1371" spans="1:4" s="111" customFormat="1" ht="15.75" customHeight="1">
      <c r="A1371" s="27">
        <v>23203</v>
      </c>
      <c r="B1371" s="46" t="s">
        <v>2531</v>
      </c>
      <c r="C1371" s="66">
        <f>SUM(C1372:C1375)</f>
        <v>54415</v>
      </c>
      <c r="D1371" s="66">
        <f>SUM(D1372:D1375)</f>
        <v>0</v>
      </c>
    </row>
    <row r="1372" spans="1:4" s="82" customFormat="1" ht="15.75" customHeight="1">
      <c r="A1372" s="52">
        <v>2320301</v>
      </c>
      <c r="B1372" s="49" t="s">
        <v>2532</v>
      </c>
      <c r="C1372" s="14">
        <v>54415</v>
      </c>
      <c r="D1372" s="112"/>
    </row>
    <row r="1373" spans="1:4" s="82" customFormat="1" ht="15.75" customHeight="1">
      <c r="A1373" s="52">
        <v>2320302</v>
      </c>
      <c r="B1373" s="49" t="s">
        <v>2533</v>
      </c>
      <c r="C1373" s="14"/>
      <c r="D1373" s="112"/>
    </row>
    <row r="1374" spans="1:4" s="82" customFormat="1" ht="15.75" customHeight="1">
      <c r="A1374" s="52">
        <v>2320303</v>
      </c>
      <c r="B1374" s="49" t="s">
        <v>2534</v>
      </c>
      <c r="C1374" s="14">
        <v>0</v>
      </c>
      <c r="D1374" s="112"/>
    </row>
    <row r="1375" spans="1:4" s="82" customFormat="1" ht="15.75" customHeight="1">
      <c r="A1375" s="52">
        <v>2320304</v>
      </c>
      <c r="B1375" s="49" t="s">
        <v>2535</v>
      </c>
      <c r="C1375" s="14"/>
      <c r="D1375" s="112"/>
    </row>
    <row r="1376" spans="1:4" s="111" customFormat="1" ht="15.75" customHeight="1">
      <c r="A1376" s="27">
        <v>233</v>
      </c>
      <c r="B1376" s="46" t="s">
        <v>2536</v>
      </c>
      <c r="C1376" s="66">
        <f>C1377+C1378</f>
        <v>0</v>
      </c>
      <c r="D1376" s="66">
        <f>D1377+D1378</f>
        <v>0</v>
      </c>
    </row>
    <row r="1377" spans="1:4" s="111" customFormat="1" ht="15.75" customHeight="1">
      <c r="A1377" s="27">
        <v>23301</v>
      </c>
      <c r="B1377" s="46" t="s">
        <v>2537</v>
      </c>
      <c r="C1377" s="66">
        <v>0</v>
      </c>
      <c r="D1377" s="66">
        <v>0</v>
      </c>
    </row>
    <row r="1378" spans="1:4" s="111" customFormat="1" ht="15.75" customHeight="1">
      <c r="A1378" s="27">
        <v>23302</v>
      </c>
      <c r="B1378" s="46" t="s">
        <v>2538</v>
      </c>
      <c r="C1378" s="66">
        <v>0</v>
      </c>
      <c r="D1378" s="66">
        <v>0</v>
      </c>
    </row>
    <row r="1379" spans="1:4" s="82" customFormat="1" ht="15.75" customHeight="1">
      <c r="A1379" s="12">
        <v>1</v>
      </c>
      <c r="B1379" s="53" t="s">
        <v>1142</v>
      </c>
      <c r="C1379" s="20">
        <f>C5+C251+C290+C309+C398+C453+C509+C565+C684+C755+C833+C856+C981+C1045+C1111+C1131+C1160+C1170+C1235+C1253+C1306+C1363+C1364+C1368</f>
        <v>909242.9999999999</v>
      </c>
      <c r="D1379" s="20">
        <f>D5+D251+D290+D309+D398+D453+D509+D565+D684+D755+D833+D856+D981+D1045+D1111+D1131+D1160+D1170+D1235+D1253+D1306+D1363+D1364+D1368</f>
        <v>87912</v>
      </c>
    </row>
    <row r="1380" spans="2:4" s="82" customFormat="1" ht="15.75" customHeight="1">
      <c r="B1380" s="27" t="s">
        <v>1324</v>
      </c>
      <c r="C1380" s="20">
        <v>3080</v>
      </c>
      <c r="D1380" s="26"/>
    </row>
    <row r="1381" spans="2:4" s="82" customFormat="1" ht="15.75" customHeight="1">
      <c r="B1381" s="27" t="s">
        <v>2539</v>
      </c>
      <c r="C1381" s="20">
        <f>C1382+C1383</f>
        <v>0</v>
      </c>
      <c r="D1381" s="26"/>
    </row>
    <row r="1382" spans="2:4" s="82" customFormat="1" ht="15.75" customHeight="1">
      <c r="B1382" s="52" t="s">
        <v>2540</v>
      </c>
      <c r="C1382" s="13"/>
      <c r="D1382" s="26"/>
    </row>
    <row r="1383" spans="2:4" s="82" customFormat="1" ht="15.75" customHeight="1">
      <c r="B1383" s="52" t="s">
        <v>2541</v>
      </c>
      <c r="C1383" s="13"/>
      <c r="D1383" s="26"/>
    </row>
    <row r="1384" spans="2:4" s="82" customFormat="1" ht="15.75" customHeight="1">
      <c r="B1384" s="27" t="s">
        <v>1329</v>
      </c>
      <c r="C1384" s="20">
        <f>C1385+C1386</f>
        <v>0</v>
      </c>
      <c r="D1384" s="26"/>
    </row>
    <row r="1385" spans="2:4" s="82" customFormat="1" ht="15.75" customHeight="1">
      <c r="B1385" s="52" t="s">
        <v>1330</v>
      </c>
      <c r="C1385" s="13"/>
      <c r="D1385" s="26"/>
    </row>
    <row r="1386" spans="2:4" s="82" customFormat="1" ht="15.75" customHeight="1">
      <c r="B1386" s="52" t="s">
        <v>1331</v>
      </c>
      <c r="C1386" s="13"/>
      <c r="D1386" s="26"/>
    </row>
    <row r="1387" spans="2:4" s="82" customFormat="1" ht="15.75" customHeight="1">
      <c r="B1387" s="90" t="s">
        <v>1345</v>
      </c>
      <c r="C1387" s="20">
        <v>63785</v>
      </c>
      <c r="D1387" s="26"/>
    </row>
    <row r="1388" spans="2:4" s="82" customFormat="1" ht="15.75" customHeight="1">
      <c r="B1388" s="90" t="s">
        <v>1346</v>
      </c>
      <c r="C1388" s="20"/>
      <c r="D1388" s="26"/>
    </row>
    <row r="1389" spans="2:4" s="82" customFormat="1" ht="15.75" customHeight="1">
      <c r="B1389" s="90" t="s">
        <v>1347</v>
      </c>
      <c r="C1389" s="20"/>
      <c r="D1389" s="26"/>
    </row>
    <row r="1390" spans="2:4" s="82" customFormat="1" ht="15.75" customHeight="1">
      <c r="B1390" s="86" t="s">
        <v>1348</v>
      </c>
      <c r="C1390" s="20"/>
      <c r="D1390" s="26"/>
    </row>
    <row r="1391" spans="2:4" s="82" customFormat="1" ht="15.75" customHeight="1">
      <c r="B1391" s="29"/>
      <c r="C1391" s="20"/>
      <c r="D1391" s="26"/>
    </row>
    <row r="1392" spans="2:4" s="82" customFormat="1" ht="15.75" customHeight="1">
      <c r="B1392" s="37" t="s">
        <v>1349</v>
      </c>
      <c r="C1392" s="20">
        <f>C1379+C1380+C1381+C1384+C1387+C1388+C1389+C1390</f>
        <v>976107.9999999999</v>
      </c>
      <c r="D1392" s="26"/>
    </row>
    <row r="1395" ht="13.5">
      <c r="D1395" s="10"/>
    </row>
    <row r="1397" ht="13.5">
      <c r="C1397" s="10"/>
    </row>
  </sheetData>
  <sheetProtection/>
  <autoFilter ref="A4:E1390"/>
  <mergeCells count="3">
    <mergeCell ref="B1:D1"/>
    <mergeCell ref="B3:B4"/>
    <mergeCell ref="C3:C4"/>
  </mergeCells>
  <printOptions horizontalCentered="1"/>
  <pageMargins left="0.7096334705202598" right="0.7096334705202598" top="0.8297573863052008" bottom="0.6297823481672392" header="0.5902039723133478" footer="0.309683488109919"/>
  <pageSetup horizontalDpi="600" verticalDpi="600" orientation="portrait" paperSize="9" r:id="rId1"/>
  <headerFooter>
    <oddFooter>&amp;L&amp;C&amp;"宋体,常规"&amp;11第 &amp;"宋体,常规"&amp;11&amp;P&amp;"宋体,常规"&amp;11 页，共 &amp;"宋体,常规"&amp;11&amp;N&amp;"宋体,常规"&amp;11 页&amp;R</oddFooter>
  </headerFooter>
</worksheet>
</file>

<file path=xl/worksheets/sheet13.xml><?xml version="1.0" encoding="utf-8"?>
<worksheet xmlns="http://schemas.openxmlformats.org/spreadsheetml/2006/main" xmlns:r="http://schemas.openxmlformats.org/officeDocument/2006/relationships">
  <dimension ref="A1:B83"/>
  <sheetViews>
    <sheetView showZeros="0" defaultGridColor="0" colorId="23" workbookViewId="0" topLeftCell="A1">
      <selection activeCell="I13" sqref="I13"/>
    </sheetView>
  </sheetViews>
  <sheetFormatPr defaultColWidth="9.00390625" defaultRowHeight="13.5"/>
  <cols>
    <col min="1" max="1" width="55.125" style="1" customWidth="1"/>
    <col min="2" max="2" width="24.00390625" style="1" customWidth="1"/>
    <col min="3" max="16384" width="9.00390625" style="1" customWidth="1"/>
  </cols>
  <sheetData>
    <row r="1" spans="1:2" ht="18.75" customHeight="1">
      <c r="A1" s="39" t="s">
        <v>2542</v>
      </c>
      <c r="B1" s="39"/>
    </row>
    <row r="2" ht="13.5">
      <c r="B2" s="113" t="s">
        <v>2543</v>
      </c>
    </row>
    <row r="3" spans="1:2" ht="17.25" customHeight="1">
      <c r="A3" s="60" t="s">
        <v>1156</v>
      </c>
      <c r="B3" s="60" t="s">
        <v>1157</v>
      </c>
    </row>
    <row r="4" spans="1:2" s="17" customFormat="1" ht="17.25" customHeight="1">
      <c r="A4" s="19" t="s">
        <v>1158</v>
      </c>
      <c r="B4" s="93">
        <f>SUM(B5:B8)</f>
        <v>220894.5</v>
      </c>
    </row>
    <row r="5" spans="1:2" ht="17.25" customHeight="1">
      <c r="A5" s="63" t="s">
        <v>1159</v>
      </c>
      <c r="B5" s="94">
        <v>155388.6</v>
      </c>
    </row>
    <row r="6" spans="1:2" ht="17.25" customHeight="1">
      <c r="A6" s="63" t="s">
        <v>1160</v>
      </c>
      <c r="B6" s="94">
        <v>30663.3</v>
      </c>
    </row>
    <row r="7" spans="1:2" ht="17.25" customHeight="1">
      <c r="A7" s="63" t="s">
        <v>1161</v>
      </c>
      <c r="B7" s="94">
        <v>18607.6</v>
      </c>
    </row>
    <row r="8" spans="1:2" ht="17.25" customHeight="1">
      <c r="A8" s="63" t="s">
        <v>1162</v>
      </c>
      <c r="B8" s="94">
        <v>16235</v>
      </c>
    </row>
    <row r="9" spans="1:2" ht="17.25" customHeight="1">
      <c r="A9" s="19" t="s">
        <v>1163</v>
      </c>
      <c r="B9" s="93">
        <f>SUM(B10:B19)</f>
        <v>157800.1</v>
      </c>
    </row>
    <row r="10" spans="1:2" ht="17.25" customHeight="1">
      <c r="A10" s="63" t="s">
        <v>1164</v>
      </c>
      <c r="B10" s="94">
        <v>29036</v>
      </c>
    </row>
    <row r="11" spans="1:2" ht="17.25" customHeight="1">
      <c r="A11" s="63" t="s">
        <v>2544</v>
      </c>
      <c r="B11" s="94">
        <v>1475</v>
      </c>
    </row>
    <row r="12" spans="1:2" ht="17.25" customHeight="1">
      <c r="A12" s="63" t="s">
        <v>1166</v>
      </c>
      <c r="B12" s="94">
        <v>656</v>
      </c>
    </row>
    <row r="13" spans="1:2" ht="17.25" customHeight="1">
      <c r="A13" s="63" t="s">
        <v>1167</v>
      </c>
      <c r="B13" s="94">
        <v>163</v>
      </c>
    </row>
    <row r="14" spans="1:2" ht="17.25" customHeight="1">
      <c r="A14" s="63" t="s">
        <v>1168</v>
      </c>
      <c r="B14" s="94">
        <v>8997</v>
      </c>
    </row>
    <row r="15" spans="1:2" ht="17.25" customHeight="1">
      <c r="A15" s="63" t="s">
        <v>1169</v>
      </c>
      <c r="B15" s="94">
        <v>1851.1</v>
      </c>
    </row>
    <row r="16" spans="1:2" ht="17.25" customHeight="1">
      <c r="A16" s="63" t="s">
        <v>1170</v>
      </c>
      <c r="B16" s="94">
        <v>25</v>
      </c>
    </row>
    <row r="17" spans="1:2" ht="17.25" customHeight="1">
      <c r="A17" s="63" t="s">
        <v>1171</v>
      </c>
      <c r="B17" s="94">
        <v>4193</v>
      </c>
    </row>
    <row r="18" spans="1:2" ht="17.25" customHeight="1">
      <c r="A18" s="63" t="s">
        <v>1172</v>
      </c>
      <c r="B18" s="94">
        <v>554</v>
      </c>
    </row>
    <row r="19" spans="1:2" ht="17.25" customHeight="1">
      <c r="A19" s="63" t="s">
        <v>1173</v>
      </c>
      <c r="B19" s="94">
        <f>69862+50179-2413-6778</f>
        <v>110850</v>
      </c>
    </row>
    <row r="20" spans="1:2" ht="17.25" customHeight="1">
      <c r="A20" s="19" t="s">
        <v>1174</v>
      </c>
      <c r="B20" s="93">
        <f>SUM(B21:B27)</f>
        <v>11279</v>
      </c>
    </row>
    <row r="21" spans="1:2" ht="17.25" customHeight="1">
      <c r="A21" s="63" t="s">
        <v>1175</v>
      </c>
      <c r="B21" s="94">
        <v>0</v>
      </c>
    </row>
    <row r="22" spans="1:2" ht="17.25" customHeight="1">
      <c r="A22" s="63" t="s">
        <v>1176</v>
      </c>
      <c r="B22" s="94">
        <v>0</v>
      </c>
    </row>
    <row r="23" spans="1:2" ht="17.25" customHeight="1">
      <c r="A23" s="63" t="s">
        <v>1177</v>
      </c>
      <c r="B23" s="94">
        <v>0</v>
      </c>
    </row>
    <row r="24" spans="1:2" ht="17.25" customHeight="1">
      <c r="A24" s="63" t="s">
        <v>1178</v>
      </c>
      <c r="B24" s="94">
        <v>9000</v>
      </c>
    </row>
    <row r="25" spans="1:2" s="17" customFormat="1" ht="17.25" customHeight="1">
      <c r="A25" s="63" t="s">
        <v>1179</v>
      </c>
      <c r="B25" s="94">
        <v>44</v>
      </c>
    </row>
    <row r="26" spans="1:2" ht="17.25" customHeight="1">
      <c r="A26" s="63" t="s">
        <v>1180</v>
      </c>
      <c r="B26" s="94">
        <v>0</v>
      </c>
    </row>
    <row r="27" spans="1:2" ht="17.25" customHeight="1">
      <c r="A27" s="63" t="s">
        <v>1181</v>
      </c>
      <c r="B27" s="94">
        <v>2235</v>
      </c>
    </row>
    <row r="28" spans="1:2" ht="17.25" customHeight="1">
      <c r="A28" s="19" t="s">
        <v>1182</v>
      </c>
      <c r="B28" s="93">
        <f>SUM(B29:B34)</f>
        <v>0</v>
      </c>
    </row>
    <row r="29" spans="1:2" ht="17.25" customHeight="1">
      <c r="A29" s="63" t="s">
        <v>1175</v>
      </c>
      <c r="B29" s="93">
        <v>0</v>
      </c>
    </row>
    <row r="30" spans="1:2" ht="17.25" customHeight="1">
      <c r="A30" s="63" t="s">
        <v>1176</v>
      </c>
      <c r="B30" s="93">
        <v>0</v>
      </c>
    </row>
    <row r="31" spans="1:2" ht="17.25" customHeight="1">
      <c r="A31" s="63" t="s">
        <v>1177</v>
      </c>
      <c r="B31" s="93">
        <v>0</v>
      </c>
    </row>
    <row r="32" spans="1:2" ht="17.25" customHeight="1">
      <c r="A32" s="63" t="s">
        <v>1179</v>
      </c>
      <c r="B32" s="93">
        <v>0</v>
      </c>
    </row>
    <row r="33" spans="1:2" ht="17.25" customHeight="1">
      <c r="A33" s="63" t="s">
        <v>1180</v>
      </c>
      <c r="B33" s="93">
        <v>0</v>
      </c>
    </row>
    <row r="34" spans="1:2" s="17" customFormat="1" ht="17.25" customHeight="1">
      <c r="A34" s="63" t="s">
        <v>1181</v>
      </c>
      <c r="B34" s="93">
        <v>0</v>
      </c>
    </row>
    <row r="35" spans="1:2" ht="17.25" customHeight="1">
      <c r="A35" s="19" t="s">
        <v>1183</v>
      </c>
      <c r="B35" s="93">
        <f>SUM(B36:B38)</f>
        <v>351253</v>
      </c>
    </row>
    <row r="36" spans="1:2" ht="17.25" customHeight="1">
      <c r="A36" s="63" t="s">
        <v>1184</v>
      </c>
      <c r="B36" s="94">
        <v>276123</v>
      </c>
    </row>
    <row r="37" spans="1:2" s="17" customFormat="1" ht="17.25" customHeight="1">
      <c r="A37" s="63" t="s">
        <v>1352</v>
      </c>
      <c r="B37" s="94">
        <f>32719+50179-7768</f>
        <v>75130</v>
      </c>
    </row>
    <row r="38" spans="1:2" s="17" customFormat="1" ht="17.25" customHeight="1">
      <c r="A38" s="63" t="s">
        <v>1186</v>
      </c>
      <c r="B38" s="93">
        <v>0</v>
      </c>
    </row>
    <row r="39" spans="1:2" ht="17.25" customHeight="1">
      <c r="A39" s="19" t="s">
        <v>1187</v>
      </c>
      <c r="B39" s="93">
        <f>SUM(B40:B41)</f>
        <v>723</v>
      </c>
    </row>
    <row r="40" spans="1:2" ht="17.25" customHeight="1">
      <c r="A40" s="63" t="s">
        <v>1188</v>
      </c>
      <c r="B40" s="94">
        <v>723</v>
      </c>
    </row>
    <row r="41" spans="1:2" ht="17.25" customHeight="1">
      <c r="A41" s="63" t="s">
        <v>1189</v>
      </c>
      <c r="B41" s="93"/>
    </row>
    <row r="42" spans="1:2" ht="17.25" customHeight="1">
      <c r="A42" s="19" t="s">
        <v>1190</v>
      </c>
      <c r="B42" s="93">
        <f>SUM(B43:B45)</f>
        <v>0</v>
      </c>
    </row>
    <row r="43" spans="1:2" ht="17.25" customHeight="1">
      <c r="A43" s="63" t="s">
        <v>1191</v>
      </c>
      <c r="B43" s="93">
        <v>0</v>
      </c>
    </row>
    <row r="44" spans="1:2" s="17" customFormat="1" ht="17.25" customHeight="1">
      <c r="A44" s="63" t="s">
        <v>1192</v>
      </c>
      <c r="B44" s="93">
        <v>0</v>
      </c>
    </row>
    <row r="45" spans="1:2" ht="17.25" customHeight="1">
      <c r="A45" s="63" t="s">
        <v>1193</v>
      </c>
      <c r="B45" s="93">
        <v>0</v>
      </c>
    </row>
    <row r="46" spans="1:2" ht="17.25" customHeight="1">
      <c r="A46" s="19" t="s">
        <v>1194</v>
      </c>
      <c r="B46" s="93">
        <f>SUM(B47:B48)</f>
        <v>0</v>
      </c>
    </row>
    <row r="47" spans="1:2" ht="17.25" customHeight="1">
      <c r="A47" s="63" t="s">
        <v>1195</v>
      </c>
      <c r="B47" s="93">
        <v>0</v>
      </c>
    </row>
    <row r="48" spans="1:2" ht="17.25" customHeight="1">
      <c r="A48" s="63" t="s">
        <v>1196</v>
      </c>
      <c r="B48" s="93">
        <v>0</v>
      </c>
    </row>
    <row r="49" spans="1:2" ht="17.25" customHeight="1">
      <c r="A49" s="19" t="s">
        <v>1197</v>
      </c>
      <c r="B49" s="93">
        <f>SUM(B50:B54)</f>
        <v>44233.7</v>
      </c>
    </row>
    <row r="50" spans="1:2" ht="17.25" customHeight="1">
      <c r="A50" s="63" t="s">
        <v>1198</v>
      </c>
      <c r="B50" s="94">
        <v>6352</v>
      </c>
    </row>
    <row r="51" spans="1:2" ht="17.25" customHeight="1">
      <c r="A51" s="63" t="s">
        <v>1199</v>
      </c>
      <c r="B51" s="94">
        <v>840</v>
      </c>
    </row>
    <row r="52" spans="1:2" ht="17.25" customHeight="1">
      <c r="A52" s="63" t="s">
        <v>1200</v>
      </c>
      <c r="B52" s="94">
        <v>0</v>
      </c>
    </row>
    <row r="53" spans="1:2" ht="17.25" customHeight="1">
      <c r="A53" s="63" t="s">
        <v>1201</v>
      </c>
      <c r="B53" s="94">
        <v>28330.4</v>
      </c>
    </row>
    <row r="54" spans="1:2" ht="17.25" customHeight="1">
      <c r="A54" s="63" t="s">
        <v>1202</v>
      </c>
      <c r="B54" s="94">
        <v>8711.3</v>
      </c>
    </row>
    <row r="55" spans="1:2" ht="17.25" customHeight="1">
      <c r="A55" s="19" t="s">
        <v>1203</v>
      </c>
      <c r="B55" s="93">
        <f>SUM(B56:B57)</f>
        <v>0</v>
      </c>
    </row>
    <row r="56" spans="1:2" ht="17.25" customHeight="1">
      <c r="A56" s="63" t="s">
        <v>1204</v>
      </c>
      <c r="B56" s="93">
        <v>0</v>
      </c>
    </row>
    <row r="57" spans="1:2" ht="17.25" customHeight="1">
      <c r="A57" s="63" t="s">
        <v>1205</v>
      </c>
      <c r="B57" s="93">
        <v>0</v>
      </c>
    </row>
    <row r="58" spans="1:2" ht="17.25" customHeight="1">
      <c r="A58" s="19" t="s">
        <v>1206</v>
      </c>
      <c r="B58" s="93">
        <f>SUM(B59:B62)</f>
        <v>54415</v>
      </c>
    </row>
    <row r="59" spans="1:2" ht="17.25" customHeight="1">
      <c r="A59" s="63" t="s">
        <v>1207</v>
      </c>
      <c r="B59" s="94">
        <v>54258</v>
      </c>
    </row>
    <row r="60" spans="1:2" ht="17.25" customHeight="1">
      <c r="A60" s="63" t="s">
        <v>1208</v>
      </c>
      <c r="B60" s="94">
        <v>157</v>
      </c>
    </row>
    <row r="61" spans="1:2" ht="17.25" customHeight="1">
      <c r="A61" s="63" t="s">
        <v>1209</v>
      </c>
      <c r="B61" s="93">
        <v>0</v>
      </c>
    </row>
    <row r="62" spans="1:2" ht="17.25" customHeight="1">
      <c r="A62" s="63" t="s">
        <v>1210</v>
      </c>
      <c r="B62" s="93">
        <v>0</v>
      </c>
    </row>
    <row r="63" spans="1:2" ht="17.25" customHeight="1">
      <c r="A63" s="19" t="s">
        <v>1211</v>
      </c>
      <c r="B63" s="93">
        <f>B64</f>
        <v>2413</v>
      </c>
    </row>
    <row r="64" spans="1:2" ht="17.25" customHeight="1">
      <c r="A64" s="63" t="s">
        <v>1212</v>
      </c>
      <c r="B64" s="94">
        <v>2413</v>
      </c>
    </row>
    <row r="65" spans="1:2" ht="17.25" customHeight="1">
      <c r="A65" s="63" t="s">
        <v>1213</v>
      </c>
      <c r="B65" s="93">
        <v>0</v>
      </c>
    </row>
    <row r="66" spans="1:2" ht="17.25" customHeight="1">
      <c r="A66" s="19" t="s">
        <v>1214</v>
      </c>
      <c r="B66" s="93">
        <f>SUM(B67:B70)</f>
        <v>0</v>
      </c>
    </row>
    <row r="67" spans="1:2" ht="17.25" customHeight="1">
      <c r="A67" s="63" t="s">
        <v>1215</v>
      </c>
      <c r="B67" s="94"/>
    </row>
    <row r="68" spans="1:2" ht="17.25" customHeight="1">
      <c r="A68" s="63" t="s">
        <v>1216</v>
      </c>
      <c r="B68" s="93">
        <v>0</v>
      </c>
    </row>
    <row r="69" spans="1:2" ht="17.25" customHeight="1">
      <c r="A69" s="63" t="s">
        <v>1217</v>
      </c>
      <c r="B69" s="93">
        <v>0</v>
      </c>
    </row>
    <row r="70" spans="1:2" ht="17.25" customHeight="1">
      <c r="A70" s="63" t="s">
        <v>1218</v>
      </c>
      <c r="B70" s="93">
        <v>0</v>
      </c>
    </row>
    <row r="71" spans="1:2" ht="17.25" customHeight="1">
      <c r="A71" s="19" t="s">
        <v>1219</v>
      </c>
      <c r="B71" s="93">
        <f>SUM(B72:B73)</f>
        <v>9370</v>
      </c>
    </row>
    <row r="72" spans="1:2" ht="17.25" customHeight="1">
      <c r="A72" s="63" t="s">
        <v>1220</v>
      </c>
      <c r="B72" s="94">
        <v>9370</v>
      </c>
    </row>
    <row r="73" spans="1:2" ht="17.25" customHeight="1">
      <c r="A73" s="63" t="s">
        <v>1221</v>
      </c>
      <c r="B73" s="94">
        <v>0</v>
      </c>
    </row>
    <row r="74" spans="1:2" ht="17.25" customHeight="1">
      <c r="A74" s="19" t="s">
        <v>1222</v>
      </c>
      <c r="B74" s="93">
        <f>SUM(B75:B78)</f>
        <v>56862</v>
      </c>
    </row>
    <row r="75" spans="1:2" ht="17.25" customHeight="1">
      <c r="A75" s="63" t="s">
        <v>1223</v>
      </c>
      <c r="B75" s="93">
        <v>0</v>
      </c>
    </row>
    <row r="76" spans="1:2" ht="17.25" customHeight="1">
      <c r="A76" s="63" t="s">
        <v>1224</v>
      </c>
      <c r="B76" s="93">
        <v>0</v>
      </c>
    </row>
    <row r="77" spans="1:2" ht="17.25" customHeight="1">
      <c r="A77" s="63" t="s">
        <v>1225</v>
      </c>
      <c r="B77" s="93">
        <v>0</v>
      </c>
    </row>
    <row r="78" spans="1:2" ht="17.25" customHeight="1">
      <c r="A78" s="63" t="s">
        <v>1226</v>
      </c>
      <c r="B78" s="93">
        <v>56862</v>
      </c>
    </row>
    <row r="79" spans="1:2" ht="17.25" customHeight="1">
      <c r="A79" s="19" t="s">
        <v>1227</v>
      </c>
      <c r="B79" s="93">
        <f>B74+B71+B66+B63+B58+B55+B49+B46+B42+B39+B35+B28+B20+B9+B4</f>
        <v>909243.2999999999</v>
      </c>
    </row>
    <row r="81" ht="13.5">
      <c r="B81" s="78"/>
    </row>
    <row r="83" ht="13.5">
      <c r="B83" s="78"/>
    </row>
  </sheetData>
  <sheetProtection/>
  <autoFilter ref="A3:B80"/>
  <mergeCells count="1">
    <mergeCell ref="A1:B1"/>
  </mergeCells>
  <printOptions/>
  <pageMargins left="0.6999125161508876" right="0.6999125161508876" top="0.7499062639521802" bottom="0.7499062639521802" header="0.2999625102741512" footer="0.2999625102741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E48"/>
  <sheetViews>
    <sheetView showZeros="0" defaultGridColor="0" colorId="23" workbookViewId="0" topLeftCell="A1">
      <selection activeCell="G15" sqref="G15"/>
    </sheetView>
  </sheetViews>
  <sheetFormatPr defaultColWidth="9.00390625" defaultRowHeight="13.5"/>
  <cols>
    <col min="1" max="1" width="38.875" style="1" customWidth="1"/>
    <col min="2" max="3" width="27.75390625" style="1" customWidth="1"/>
    <col min="4" max="4" width="21.00390625" style="1" customWidth="1"/>
    <col min="5" max="16384" width="9.00390625" style="1" customWidth="1"/>
  </cols>
  <sheetData>
    <row r="1" spans="1:4" ht="22.5" customHeight="1">
      <c r="A1" s="65" t="s">
        <v>2545</v>
      </c>
      <c r="B1" s="65"/>
      <c r="C1" s="65"/>
      <c r="D1" s="65"/>
    </row>
    <row r="2" spans="1:4" ht="13.5">
      <c r="A2" s="40"/>
      <c r="B2" s="40"/>
      <c r="C2" s="40"/>
      <c r="D2" s="40"/>
    </row>
    <row r="3" spans="1:4" ht="13.5">
      <c r="A3" s="40" t="s">
        <v>1229</v>
      </c>
      <c r="B3" s="40"/>
      <c r="C3" s="40"/>
      <c r="D3" s="40"/>
    </row>
    <row r="4" spans="1:4" s="41" customFormat="1" ht="15" customHeight="1">
      <c r="A4" s="53" t="s">
        <v>1230</v>
      </c>
      <c r="B4" s="53" t="s">
        <v>2546</v>
      </c>
      <c r="C4" s="53" t="s">
        <v>1230</v>
      </c>
      <c r="D4" s="53" t="s">
        <v>2546</v>
      </c>
    </row>
    <row r="5" spans="1:4" s="41" customFormat="1" ht="15" customHeight="1">
      <c r="A5" s="27" t="s">
        <v>1232</v>
      </c>
      <c r="B5" s="66">
        <v>620000</v>
      </c>
      <c r="C5" s="27" t="s">
        <v>1233</v>
      </c>
      <c r="D5" s="66">
        <v>909243</v>
      </c>
    </row>
    <row r="6" spans="1:4" s="41" customFormat="1" ht="15" customHeight="1">
      <c r="A6" s="27" t="s">
        <v>1234</v>
      </c>
      <c r="B6" s="66">
        <f>SUM(B7,B8,B9)</f>
        <v>302892</v>
      </c>
      <c r="C6" s="67" t="s">
        <v>1235</v>
      </c>
      <c r="D6" s="14"/>
    </row>
    <row r="7" spans="1:4" s="41" customFormat="1" ht="15" customHeight="1">
      <c r="A7" s="52" t="s">
        <v>1236</v>
      </c>
      <c r="B7" s="14">
        <v>28611</v>
      </c>
      <c r="C7" s="68" t="s">
        <v>1237</v>
      </c>
      <c r="D7" s="14"/>
    </row>
    <row r="8" spans="1:4" s="41" customFormat="1" ht="15" customHeight="1">
      <c r="A8" s="52" t="s">
        <v>1238</v>
      </c>
      <c r="B8" s="14">
        <v>186369</v>
      </c>
      <c r="C8" s="68" t="s">
        <v>1239</v>
      </c>
      <c r="D8" s="14"/>
    </row>
    <row r="9" spans="1:4" s="41" customFormat="1" ht="15" customHeight="1">
      <c r="A9" s="52" t="s">
        <v>1240</v>
      </c>
      <c r="B9" s="14">
        <v>87912</v>
      </c>
      <c r="C9" s="68" t="s">
        <v>1241</v>
      </c>
      <c r="D9" s="66"/>
    </row>
    <row r="10" spans="1:4" s="41" customFormat="1" ht="15" customHeight="1">
      <c r="A10" s="27" t="s">
        <v>1242</v>
      </c>
      <c r="B10" s="14">
        <f>SUM(B11:B14)</f>
        <v>0</v>
      </c>
      <c r="C10" s="67" t="s">
        <v>1243</v>
      </c>
      <c r="D10" s="66">
        <f>SUM(D11:D14)</f>
        <v>63785</v>
      </c>
    </row>
    <row r="11" spans="1:4" s="41" customFormat="1" ht="15" customHeight="1">
      <c r="A11" s="52" t="s">
        <v>1244</v>
      </c>
      <c r="B11" s="14">
        <v>0</v>
      </c>
      <c r="C11" s="68" t="s">
        <v>1245</v>
      </c>
      <c r="D11" s="14">
        <v>0</v>
      </c>
    </row>
    <row r="12" spans="1:4" s="41" customFormat="1" ht="15" customHeight="1">
      <c r="A12" s="52" t="s">
        <v>1246</v>
      </c>
      <c r="B12" s="14">
        <v>0</v>
      </c>
      <c r="C12" s="68" t="s">
        <v>1247</v>
      </c>
      <c r="D12" s="14"/>
    </row>
    <row r="13" spans="1:4" s="41" customFormat="1" ht="15" customHeight="1">
      <c r="A13" s="52" t="s">
        <v>1248</v>
      </c>
      <c r="B13" s="14">
        <v>0</v>
      </c>
      <c r="C13" s="68" t="s">
        <v>1249</v>
      </c>
      <c r="D13" s="14">
        <v>0</v>
      </c>
    </row>
    <row r="14" spans="1:4" s="41" customFormat="1" ht="15" customHeight="1">
      <c r="A14" s="52" t="s">
        <v>1250</v>
      </c>
      <c r="B14" s="14">
        <v>0</v>
      </c>
      <c r="C14" s="68" t="s">
        <v>1251</v>
      </c>
      <c r="D14" s="14">
        <v>63785</v>
      </c>
    </row>
    <row r="15" spans="1:4" s="41" customFormat="1" ht="15" customHeight="1">
      <c r="A15" s="46" t="s">
        <v>2547</v>
      </c>
      <c r="B15" s="69">
        <v>6399</v>
      </c>
      <c r="C15" s="74"/>
      <c r="D15" s="70"/>
    </row>
    <row r="16" spans="1:4" s="41" customFormat="1" ht="15" customHeight="1">
      <c r="A16" s="46" t="s">
        <v>1253</v>
      </c>
      <c r="B16" s="66">
        <f>SUM(B17:B19)</f>
        <v>46817</v>
      </c>
      <c r="C16" s="71" t="s">
        <v>1254</v>
      </c>
      <c r="D16" s="14"/>
    </row>
    <row r="17" spans="1:4" s="41" customFormat="1" ht="15" customHeight="1">
      <c r="A17" s="49" t="s">
        <v>1471</v>
      </c>
      <c r="B17" s="70">
        <v>26000</v>
      </c>
      <c r="C17" s="74"/>
      <c r="D17" s="14"/>
    </row>
    <row r="18" spans="1:4" s="41" customFormat="1" ht="15" customHeight="1">
      <c r="A18" s="49" t="s">
        <v>1472</v>
      </c>
      <c r="B18" s="70">
        <v>1178</v>
      </c>
      <c r="C18" s="74"/>
      <c r="D18" s="14"/>
    </row>
    <row r="19" spans="1:4" s="41" customFormat="1" ht="15" customHeight="1">
      <c r="A19" s="49" t="s">
        <v>1473</v>
      </c>
      <c r="B19" s="70">
        <v>19639</v>
      </c>
      <c r="C19" s="74"/>
      <c r="D19" s="14"/>
    </row>
    <row r="20" spans="1:4" s="41" customFormat="1" ht="15" customHeight="1">
      <c r="A20" s="27" t="s">
        <v>1255</v>
      </c>
      <c r="B20" s="70">
        <f>B21</f>
        <v>0</v>
      </c>
      <c r="C20" s="67" t="s">
        <v>1256</v>
      </c>
      <c r="D20" s="14">
        <f>D21</f>
        <v>0</v>
      </c>
    </row>
    <row r="21" spans="1:4" s="41" customFormat="1" ht="15" customHeight="1">
      <c r="A21" s="46" t="s">
        <v>1257</v>
      </c>
      <c r="B21" s="14">
        <f>B22</f>
        <v>0</v>
      </c>
      <c r="C21" s="72" t="s">
        <v>1258</v>
      </c>
      <c r="D21" s="73">
        <f>SUM(D22:D25)</f>
        <v>0</v>
      </c>
    </row>
    <row r="22" spans="1:4" s="41" customFormat="1" ht="15" customHeight="1">
      <c r="A22" s="27" t="s">
        <v>2548</v>
      </c>
      <c r="B22" s="73">
        <f>SUM(B23:B26)</f>
        <v>0</v>
      </c>
      <c r="C22" s="68" t="s">
        <v>1260</v>
      </c>
      <c r="D22" s="14"/>
    </row>
    <row r="23" spans="1:4" s="41" customFormat="1" ht="15" customHeight="1">
      <c r="A23" s="52" t="s">
        <v>1261</v>
      </c>
      <c r="B23" s="14">
        <v>0</v>
      </c>
      <c r="C23" s="68" t="s">
        <v>1262</v>
      </c>
      <c r="D23" s="14">
        <v>0</v>
      </c>
    </row>
    <row r="24" spans="1:4" s="41" customFormat="1" ht="15" customHeight="1">
      <c r="A24" s="52" t="s">
        <v>1263</v>
      </c>
      <c r="B24" s="14">
        <v>0</v>
      </c>
      <c r="C24" s="68" t="s">
        <v>1264</v>
      </c>
      <c r="D24" s="14">
        <v>0</v>
      </c>
    </row>
    <row r="25" spans="1:4" s="41" customFormat="1" ht="15" customHeight="1">
      <c r="A25" s="52" t="s">
        <v>1265</v>
      </c>
      <c r="B25" s="14">
        <v>0</v>
      </c>
      <c r="C25" s="68" t="s">
        <v>1266</v>
      </c>
      <c r="D25" s="14"/>
    </row>
    <row r="26" spans="1:4" s="41" customFormat="1" ht="15" customHeight="1">
      <c r="A26" s="52" t="s">
        <v>1267</v>
      </c>
      <c r="B26" s="14">
        <v>0</v>
      </c>
      <c r="C26" s="68"/>
      <c r="D26" s="14"/>
    </row>
    <row r="27" spans="1:4" s="41" customFormat="1" ht="15" customHeight="1">
      <c r="A27" s="27" t="s">
        <v>1268</v>
      </c>
      <c r="B27" s="14">
        <f>B28</f>
        <v>0</v>
      </c>
      <c r="C27" s="67" t="s">
        <v>1269</v>
      </c>
      <c r="D27" s="73">
        <f>SUM(D28:D31)</f>
        <v>0</v>
      </c>
    </row>
    <row r="28" spans="1:4" s="41" customFormat="1" ht="15" customHeight="1">
      <c r="A28" s="52" t="s">
        <v>1270</v>
      </c>
      <c r="B28" s="70">
        <f>SUM(B29:B32)</f>
        <v>0</v>
      </c>
      <c r="C28" s="74" t="s">
        <v>1271</v>
      </c>
      <c r="D28" s="14">
        <v>0</v>
      </c>
    </row>
    <row r="29" spans="1:4" s="41" customFormat="1" ht="15" customHeight="1">
      <c r="A29" s="49" t="s">
        <v>1272</v>
      </c>
      <c r="B29" s="14"/>
      <c r="C29" s="75" t="s">
        <v>1273</v>
      </c>
      <c r="D29" s="73">
        <v>0</v>
      </c>
    </row>
    <row r="30" spans="1:4" s="41" customFormat="1" ht="15" customHeight="1">
      <c r="A30" s="52" t="s">
        <v>1274</v>
      </c>
      <c r="B30" s="73">
        <v>0</v>
      </c>
      <c r="C30" s="68" t="s">
        <v>1275</v>
      </c>
      <c r="D30" s="14">
        <v>0</v>
      </c>
    </row>
    <row r="31" spans="1:4" s="41" customFormat="1" ht="15" customHeight="1">
      <c r="A31" s="52" t="s">
        <v>1276</v>
      </c>
      <c r="B31" s="14"/>
      <c r="C31" s="68" t="s">
        <v>1277</v>
      </c>
      <c r="D31" s="14">
        <v>0</v>
      </c>
    </row>
    <row r="32" spans="1:4" s="41" customFormat="1" ht="15" customHeight="1">
      <c r="A32" s="52" t="s">
        <v>1278</v>
      </c>
      <c r="B32" s="14">
        <v>0</v>
      </c>
      <c r="C32" s="68"/>
      <c r="D32" s="28"/>
    </row>
    <row r="33" spans="1:4" s="41" customFormat="1" ht="15" customHeight="1">
      <c r="A33" s="52"/>
      <c r="B33" s="14"/>
      <c r="C33" s="67" t="s">
        <v>2549</v>
      </c>
      <c r="D33" s="66">
        <v>3080</v>
      </c>
    </row>
    <row r="34" spans="1:4" s="41" customFormat="1" ht="15" customHeight="1">
      <c r="A34" s="27" t="s">
        <v>1279</v>
      </c>
      <c r="B34" s="14">
        <v>0</v>
      </c>
      <c r="C34" s="67" t="s">
        <v>1280</v>
      </c>
      <c r="D34" s="14">
        <v>0</v>
      </c>
    </row>
    <row r="35" spans="1:4" s="41" customFormat="1" ht="15" customHeight="1">
      <c r="A35" s="27" t="s">
        <v>1281</v>
      </c>
      <c r="B35" s="14">
        <v>0</v>
      </c>
      <c r="C35" s="67" t="s">
        <v>1282</v>
      </c>
      <c r="D35" s="14">
        <v>0</v>
      </c>
    </row>
    <row r="36" spans="1:4" s="41" customFormat="1" ht="15" customHeight="1">
      <c r="A36" s="27" t="s">
        <v>1283</v>
      </c>
      <c r="B36" s="14">
        <v>0</v>
      </c>
      <c r="C36" s="67" t="s">
        <v>1284</v>
      </c>
      <c r="D36" s="14">
        <v>0</v>
      </c>
    </row>
    <row r="37" spans="1:4" s="41" customFormat="1" ht="15" customHeight="1">
      <c r="A37" s="27"/>
      <c r="B37" s="14">
        <v>0</v>
      </c>
      <c r="C37" s="76" t="s">
        <v>1286</v>
      </c>
      <c r="D37" s="14"/>
    </row>
    <row r="38" spans="1:4" s="41" customFormat="1" ht="15" customHeight="1">
      <c r="A38" s="27" t="s">
        <v>1287</v>
      </c>
      <c r="B38" s="14">
        <f>SUM(B39:B41)</f>
        <v>0</v>
      </c>
      <c r="C38" s="76" t="s">
        <v>1288</v>
      </c>
      <c r="D38" s="14">
        <f>SUM(D39:D41)</f>
        <v>0</v>
      </c>
    </row>
    <row r="39" spans="1:4" s="41" customFormat="1" ht="15" customHeight="1">
      <c r="A39" s="52" t="s">
        <v>1289</v>
      </c>
      <c r="B39" s="14">
        <v>0</v>
      </c>
      <c r="C39" s="77" t="s">
        <v>1290</v>
      </c>
      <c r="D39" s="14">
        <v>0</v>
      </c>
    </row>
    <row r="40" spans="1:4" s="41" customFormat="1" ht="15" customHeight="1">
      <c r="A40" s="52" t="s">
        <v>1291</v>
      </c>
      <c r="B40" s="70">
        <v>0</v>
      </c>
      <c r="C40" s="77" t="s">
        <v>1292</v>
      </c>
      <c r="D40" s="14"/>
    </row>
    <row r="41" spans="1:4" s="41" customFormat="1" ht="15" customHeight="1">
      <c r="A41" s="52" t="s">
        <v>1293</v>
      </c>
      <c r="B41" s="14">
        <v>0</v>
      </c>
      <c r="C41" s="77" t="s">
        <v>1294</v>
      </c>
      <c r="D41" s="14">
        <v>0</v>
      </c>
    </row>
    <row r="42" spans="1:4" s="41" customFormat="1" ht="15" customHeight="1">
      <c r="A42" s="27" t="s">
        <v>1295</v>
      </c>
      <c r="B42" s="73">
        <v>0</v>
      </c>
      <c r="C42" s="76" t="s">
        <v>1296</v>
      </c>
      <c r="D42" s="14">
        <v>0</v>
      </c>
    </row>
    <row r="43" spans="1:4" s="41" customFormat="1" ht="15" customHeight="1">
      <c r="A43" s="46"/>
      <c r="B43" s="14"/>
      <c r="C43" s="67" t="s">
        <v>1300</v>
      </c>
      <c r="D43" s="14"/>
    </row>
    <row r="44" spans="1:4" s="41" customFormat="1" ht="15" customHeight="1">
      <c r="A44" s="46"/>
      <c r="B44" s="14"/>
      <c r="C44" s="67" t="s">
        <v>2550</v>
      </c>
      <c r="D44" s="14"/>
    </row>
    <row r="45" spans="1:4" s="41" customFormat="1" ht="15" customHeight="1">
      <c r="A45" s="46"/>
      <c r="B45" s="14"/>
      <c r="C45" s="67" t="s">
        <v>2551</v>
      </c>
      <c r="D45" s="70"/>
    </row>
    <row r="46" spans="1:4" s="41" customFormat="1" ht="15" customHeight="1">
      <c r="A46" s="79" t="s">
        <v>1303</v>
      </c>
      <c r="B46" s="66">
        <f>SUM(B5:B6,B10,B15:B16,B20,B27,B34:B38,B42:B42)</f>
        <v>976108</v>
      </c>
      <c r="C46" s="80" t="s">
        <v>1304</v>
      </c>
      <c r="D46" s="66">
        <f>SUM(D5:D6,D10,D16,D20,D27,D33:D38,D42:D43)</f>
        <v>976108</v>
      </c>
    </row>
    <row r="48" ht="13.5">
      <c r="E48" s="78">
        <f>B46-D46</f>
        <v>0</v>
      </c>
    </row>
  </sheetData>
  <sheetProtection/>
  <mergeCells count="3">
    <mergeCell ref="A1:D1"/>
    <mergeCell ref="A2:D2"/>
    <mergeCell ref="A3:D3"/>
  </mergeCells>
  <printOptions/>
  <pageMargins left="0.6999125161508876" right="0.6999125161508876" top="0.7499062639521802" bottom="0.7499062639521802" header="0.2999625102741512" footer="0.2999625102741512"/>
  <pageSetup fitToHeight="1" fitToWidth="1" horizontalDpi="600" verticalDpi="600" orientation="portrait"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C59"/>
  <sheetViews>
    <sheetView defaultGridColor="0" colorId="23" workbookViewId="0" topLeftCell="A1">
      <selection activeCell="F12" sqref="F12"/>
    </sheetView>
  </sheetViews>
  <sheetFormatPr defaultColWidth="9.00390625" defaultRowHeight="13.5"/>
  <cols>
    <col min="1" max="1" width="39.50390625" style="1" customWidth="1"/>
    <col min="2" max="2" width="16.125" style="1" customWidth="1"/>
    <col min="3" max="3" width="15.875" style="1" customWidth="1"/>
    <col min="4" max="16384" width="9.00390625" style="1" customWidth="1"/>
  </cols>
  <sheetData>
    <row r="1" spans="1:3" ht="18" customHeight="1">
      <c r="A1" s="39" t="s">
        <v>2552</v>
      </c>
      <c r="B1" s="39"/>
      <c r="C1" s="39"/>
    </row>
    <row r="2" spans="1:3" ht="13.5" customHeight="1">
      <c r="A2" s="4" t="s">
        <v>1</v>
      </c>
      <c r="B2" s="4"/>
      <c r="C2" s="4"/>
    </row>
    <row r="3" spans="1:3" s="41" customFormat="1" ht="15" customHeight="1">
      <c r="A3" s="42" t="s">
        <v>60</v>
      </c>
      <c r="B3" s="42" t="s">
        <v>1455</v>
      </c>
      <c r="C3" s="42" t="s">
        <v>1456</v>
      </c>
    </row>
    <row r="4" spans="1:3" s="41" customFormat="1" ht="15" customHeight="1">
      <c r="A4" s="33" t="s">
        <v>1312</v>
      </c>
      <c r="B4" s="20">
        <f>SUM(B5:B20)</f>
        <v>177000</v>
      </c>
      <c r="C4" s="20">
        <f>SUM(C5:C20)</f>
        <v>186000</v>
      </c>
    </row>
    <row r="5" spans="1:3" s="41" customFormat="1" ht="15" customHeight="1">
      <c r="A5" s="12" t="s">
        <v>8</v>
      </c>
      <c r="B5" s="13">
        <v>92010</v>
      </c>
      <c r="C5" s="13">
        <v>94921</v>
      </c>
    </row>
    <row r="6" spans="1:3" s="41" customFormat="1" ht="15" customHeight="1">
      <c r="A6" s="12" t="s">
        <v>10</v>
      </c>
      <c r="B6" s="13">
        <v>11642</v>
      </c>
      <c r="C6" s="13">
        <v>12897</v>
      </c>
    </row>
    <row r="7" spans="1:3" s="41" customFormat="1" ht="15" customHeight="1">
      <c r="A7" s="12" t="s">
        <v>11</v>
      </c>
      <c r="B7" s="13"/>
      <c r="C7" s="13">
        <v>0</v>
      </c>
    </row>
    <row r="8" spans="1:3" s="41" customFormat="1" ht="15" customHeight="1">
      <c r="A8" s="12" t="s">
        <v>12</v>
      </c>
      <c r="B8" s="13">
        <v>5799</v>
      </c>
      <c r="C8" s="13">
        <v>6048</v>
      </c>
    </row>
    <row r="9" spans="1:3" s="41" customFormat="1" ht="15" customHeight="1">
      <c r="A9" s="12" t="s">
        <v>13</v>
      </c>
      <c r="B9" s="13">
        <v>8611</v>
      </c>
      <c r="C9" s="13">
        <v>9006</v>
      </c>
    </row>
    <row r="10" spans="1:3" s="41" customFormat="1" ht="15" customHeight="1">
      <c r="A10" s="12" t="s">
        <v>1457</v>
      </c>
      <c r="B10" s="13">
        <v>2240</v>
      </c>
      <c r="C10" s="13">
        <v>2482</v>
      </c>
    </row>
    <row r="11" spans="1:3" s="41" customFormat="1" ht="15" customHeight="1">
      <c r="A11" s="12" t="s">
        <v>15</v>
      </c>
      <c r="B11" s="13">
        <v>21078</v>
      </c>
      <c r="C11" s="13">
        <v>21878</v>
      </c>
    </row>
    <row r="12" spans="1:3" s="41" customFormat="1" ht="15.75" customHeight="1">
      <c r="A12" s="12" t="s">
        <v>16</v>
      </c>
      <c r="B12" s="13">
        <v>5908</v>
      </c>
      <c r="C12" s="13">
        <v>6432</v>
      </c>
    </row>
    <row r="13" spans="1:3" s="41" customFormat="1" ht="15" customHeight="1">
      <c r="A13" s="12" t="s">
        <v>17</v>
      </c>
      <c r="B13" s="13">
        <v>6231</v>
      </c>
      <c r="C13" s="13">
        <v>6383</v>
      </c>
    </row>
    <row r="14" spans="1:3" s="41" customFormat="1" ht="15" customHeight="1">
      <c r="A14" s="12" t="s">
        <v>18</v>
      </c>
      <c r="B14" s="13">
        <v>9017</v>
      </c>
      <c r="C14" s="13">
        <v>9919</v>
      </c>
    </row>
    <row r="15" spans="1:3" s="41" customFormat="1" ht="15" customHeight="1">
      <c r="A15" s="12" t="s">
        <v>19</v>
      </c>
      <c r="B15" s="13">
        <v>6625</v>
      </c>
      <c r="C15" s="13">
        <v>7918</v>
      </c>
    </row>
    <row r="16" spans="1:3" s="41" customFormat="1" ht="15" customHeight="1">
      <c r="A16" s="12" t="s">
        <v>20</v>
      </c>
      <c r="B16" s="13">
        <v>1782</v>
      </c>
      <c r="C16" s="13">
        <v>1812</v>
      </c>
    </row>
    <row r="17" spans="1:3" s="41" customFormat="1" ht="15" customHeight="1">
      <c r="A17" s="12" t="s">
        <v>21</v>
      </c>
      <c r="B17" s="13"/>
      <c r="C17" s="13">
        <v>0</v>
      </c>
    </row>
    <row r="18" spans="1:3" s="41" customFormat="1" ht="15" customHeight="1">
      <c r="A18" s="12" t="s">
        <v>22</v>
      </c>
      <c r="B18" s="13">
        <v>6057</v>
      </c>
      <c r="C18" s="13">
        <v>6114</v>
      </c>
    </row>
    <row r="19" spans="1:3" s="41" customFormat="1" ht="15" customHeight="1">
      <c r="A19" s="12" t="s">
        <v>23</v>
      </c>
      <c r="B19" s="13"/>
      <c r="C19" s="13">
        <v>0</v>
      </c>
    </row>
    <row r="20" spans="1:3" s="41" customFormat="1" ht="15" customHeight="1">
      <c r="A20" s="12" t="s">
        <v>24</v>
      </c>
      <c r="B20" s="13"/>
      <c r="C20" s="13">
        <v>190</v>
      </c>
    </row>
    <row r="21" spans="1:3" s="41" customFormat="1" ht="15" customHeight="1">
      <c r="A21" s="33" t="s">
        <v>1314</v>
      </c>
      <c r="B21" s="20">
        <f>SUM(B22:B27)</f>
        <v>80875</v>
      </c>
      <c r="C21" s="20">
        <f>SUM(C22:C27)</f>
        <v>85000</v>
      </c>
    </row>
    <row r="22" spans="1:3" s="41" customFormat="1" ht="15" customHeight="1">
      <c r="A22" s="12" t="s">
        <v>26</v>
      </c>
      <c r="B22" s="13">
        <v>15221</v>
      </c>
      <c r="C22" s="13">
        <v>8900</v>
      </c>
    </row>
    <row r="23" spans="1:3" s="41" customFormat="1" ht="15" customHeight="1">
      <c r="A23" s="12" t="s">
        <v>27</v>
      </c>
      <c r="B23" s="13">
        <v>19140</v>
      </c>
      <c r="C23" s="13">
        <v>15500</v>
      </c>
    </row>
    <row r="24" spans="1:3" s="41" customFormat="1" ht="15" customHeight="1">
      <c r="A24" s="12" t="s">
        <v>28</v>
      </c>
      <c r="B24" s="13">
        <v>9170</v>
      </c>
      <c r="C24" s="13">
        <v>10400</v>
      </c>
    </row>
    <row r="25" spans="1:3" s="41" customFormat="1" ht="15" customHeight="1">
      <c r="A25" s="12" t="s">
        <v>29</v>
      </c>
      <c r="B25" s="13">
        <v>23287</v>
      </c>
      <c r="C25" s="13">
        <v>8000</v>
      </c>
    </row>
    <row r="26" spans="1:3" s="41" customFormat="1" ht="15" customHeight="1">
      <c r="A26" s="12" t="s">
        <v>1315</v>
      </c>
      <c r="B26" s="13">
        <v>6000</v>
      </c>
      <c r="C26" s="13">
        <v>12000</v>
      </c>
    </row>
    <row r="27" spans="1:3" s="41" customFormat="1" ht="15" customHeight="1">
      <c r="A27" s="12" t="s">
        <v>31</v>
      </c>
      <c r="B27" s="13">
        <v>8057</v>
      </c>
      <c r="C27" s="13">
        <v>30200</v>
      </c>
    </row>
    <row r="28" spans="1:3" s="41" customFormat="1" ht="15" customHeight="1">
      <c r="A28" s="37" t="s">
        <v>1316</v>
      </c>
      <c r="B28" s="20">
        <f>B4+B21</f>
        <v>257875</v>
      </c>
      <c r="C28" s="20">
        <f>C4+C21</f>
        <v>271000</v>
      </c>
    </row>
    <row r="29" spans="1:3" s="41" customFormat="1" ht="15" customHeight="1">
      <c r="A29" s="22" t="s">
        <v>33</v>
      </c>
      <c r="B29" s="12"/>
      <c r="C29" s="13"/>
    </row>
    <row r="30" spans="1:3" s="41" customFormat="1" ht="15" customHeight="1">
      <c r="A30" s="24" t="s">
        <v>2553</v>
      </c>
      <c r="B30" s="12"/>
      <c r="C30" s="13"/>
    </row>
    <row r="31" spans="1:3" s="41" customFormat="1" ht="15" customHeight="1">
      <c r="A31" s="24" t="s">
        <v>2554</v>
      </c>
      <c r="B31" s="12"/>
      <c r="C31" s="13"/>
    </row>
    <row r="32" spans="1:3" s="41" customFormat="1" ht="15" customHeight="1">
      <c r="A32" s="33" t="s">
        <v>2555</v>
      </c>
      <c r="B32" s="20">
        <f>B33</f>
        <v>0</v>
      </c>
      <c r="C32" s="20">
        <f>C33</f>
        <v>181347</v>
      </c>
    </row>
    <row r="33" spans="1:3" s="41" customFormat="1" ht="15" customHeight="1">
      <c r="A33" s="12" t="s">
        <v>2556</v>
      </c>
      <c r="B33" s="20">
        <f>B34+B41</f>
        <v>0</v>
      </c>
      <c r="C33" s="20">
        <f>C34+C41</f>
        <v>181347</v>
      </c>
    </row>
    <row r="34" spans="1:3" s="41" customFormat="1" ht="15" customHeight="1">
      <c r="A34" s="12" t="s">
        <v>2557</v>
      </c>
      <c r="B34" s="20">
        <f>SUM(B35:B40)</f>
        <v>0</v>
      </c>
      <c r="C34" s="20">
        <f>SUM(C35:C40)</f>
        <v>29646</v>
      </c>
    </row>
    <row r="35" spans="1:3" s="41" customFormat="1" ht="15" customHeight="1">
      <c r="A35" s="12" t="s">
        <v>2558</v>
      </c>
      <c r="B35" s="20"/>
      <c r="C35" s="13">
        <v>28459</v>
      </c>
    </row>
    <row r="36" spans="1:3" s="41" customFormat="1" ht="15" customHeight="1">
      <c r="A36" s="30" t="s">
        <v>2559</v>
      </c>
      <c r="B36" s="12"/>
      <c r="C36" s="13">
        <v>965</v>
      </c>
    </row>
    <row r="37" spans="1:3" s="41" customFormat="1" ht="15" customHeight="1">
      <c r="A37" s="30" t="s">
        <v>1463</v>
      </c>
      <c r="B37" s="12"/>
      <c r="C37" s="13">
        <v>9428</v>
      </c>
    </row>
    <row r="38" spans="1:3" s="41" customFormat="1" ht="15" customHeight="1">
      <c r="A38" s="30" t="s">
        <v>1464</v>
      </c>
      <c r="B38" s="12"/>
      <c r="C38" s="13">
        <v>19263</v>
      </c>
    </row>
    <row r="39" spans="1:3" s="41" customFormat="1" ht="15" customHeight="1">
      <c r="A39" s="30" t="s">
        <v>1465</v>
      </c>
      <c r="B39" s="12"/>
      <c r="C39" s="13">
        <v>-12496</v>
      </c>
    </row>
    <row r="40" spans="1:3" s="41" customFormat="1" ht="15" customHeight="1">
      <c r="A40" s="30" t="s">
        <v>1466</v>
      </c>
      <c r="B40" s="12"/>
      <c r="C40" s="13">
        <v>-15973</v>
      </c>
    </row>
    <row r="41" spans="1:3" s="41" customFormat="1" ht="15" customHeight="1">
      <c r="A41" s="30" t="s">
        <v>2560</v>
      </c>
      <c r="B41" s="20">
        <f>SUM(B42:B44)</f>
        <v>0</v>
      </c>
      <c r="C41" s="20">
        <f>SUM(C42:C44)</f>
        <v>151701</v>
      </c>
    </row>
    <row r="42" spans="1:3" s="41" customFormat="1" ht="15" customHeight="1">
      <c r="A42" s="30" t="s">
        <v>2561</v>
      </c>
      <c r="B42" s="12"/>
      <c r="C42" s="13">
        <v>64984</v>
      </c>
    </row>
    <row r="43" spans="1:3" s="41" customFormat="1" ht="15" customHeight="1">
      <c r="A43" s="31" t="s">
        <v>2562</v>
      </c>
      <c r="B43" s="12"/>
      <c r="C43" s="13">
        <v>27211</v>
      </c>
    </row>
    <row r="44" spans="1:3" s="41" customFormat="1" ht="15" customHeight="1">
      <c r="A44" s="12" t="s">
        <v>2563</v>
      </c>
      <c r="B44" s="12"/>
      <c r="C44" s="13">
        <v>59506</v>
      </c>
    </row>
    <row r="45" spans="1:3" s="41" customFormat="1" ht="15" customHeight="1">
      <c r="A45" s="33" t="s">
        <v>2564</v>
      </c>
      <c r="B45" s="20">
        <f>SUM(B46:B48)</f>
        <v>0</v>
      </c>
      <c r="C45" s="20">
        <f>SUM(C46:C48)</f>
        <v>39228</v>
      </c>
    </row>
    <row r="46" spans="1:3" s="41" customFormat="1" ht="15" customHeight="1">
      <c r="A46" s="49" t="s">
        <v>1471</v>
      </c>
      <c r="B46" s="12"/>
      <c r="C46" s="55">
        <v>26000</v>
      </c>
    </row>
    <row r="47" spans="1:3" s="41" customFormat="1" ht="15" customHeight="1">
      <c r="A47" s="49" t="s">
        <v>1472</v>
      </c>
      <c r="B47" s="12"/>
      <c r="C47" s="55">
        <v>228</v>
      </c>
    </row>
    <row r="48" spans="1:3" s="41" customFormat="1" ht="15" customHeight="1">
      <c r="A48" s="49" t="s">
        <v>1473</v>
      </c>
      <c r="B48" s="12"/>
      <c r="C48" s="55">
        <v>13000</v>
      </c>
    </row>
    <row r="49" spans="1:3" s="41" customFormat="1" ht="15" customHeight="1">
      <c r="A49" s="33" t="s">
        <v>51</v>
      </c>
      <c r="B49" s="12"/>
      <c r="C49" s="54"/>
    </row>
    <row r="50" spans="1:3" s="44" customFormat="1" ht="15" customHeight="1">
      <c r="A50" s="33" t="s">
        <v>1320</v>
      </c>
      <c r="B50" s="33"/>
      <c r="C50" s="20">
        <v>22844</v>
      </c>
    </row>
    <row r="51" spans="1:3" s="41" customFormat="1" ht="15" customHeight="1">
      <c r="A51" s="12"/>
      <c r="B51" s="12"/>
      <c r="C51" s="13"/>
    </row>
    <row r="52" spans="1:3" s="41" customFormat="1" ht="15" customHeight="1">
      <c r="A52" s="37" t="s">
        <v>1475</v>
      </c>
      <c r="B52" s="20">
        <f>B32+B28+B45+B50+B49</f>
        <v>257875</v>
      </c>
      <c r="C52" s="20">
        <f>C32+C28+C45+C50+C49</f>
        <v>514419</v>
      </c>
    </row>
    <row r="53" spans="1:3" s="41" customFormat="1" ht="15" customHeight="1">
      <c r="A53" s="37"/>
      <c r="B53" s="12"/>
      <c r="C53" s="13"/>
    </row>
    <row r="54" spans="1:3" s="41" customFormat="1" ht="15" customHeight="1">
      <c r="A54" s="27" t="s">
        <v>1476</v>
      </c>
      <c r="B54" s="12"/>
      <c r="C54" s="20">
        <v>72940</v>
      </c>
    </row>
    <row r="55" spans="1:3" s="41" customFormat="1" ht="15" customHeight="1">
      <c r="A55" s="12"/>
      <c r="B55" s="12"/>
      <c r="C55" s="13"/>
    </row>
    <row r="56" spans="1:3" s="41" customFormat="1" ht="15" customHeight="1">
      <c r="A56" s="37" t="s">
        <v>56</v>
      </c>
      <c r="B56" s="20">
        <f>SUM(B52,B54)</f>
        <v>257875</v>
      </c>
      <c r="C56" s="20">
        <f>SUM(C52,C54)</f>
        <v>587359</v>
      </c>
    </row>
    <row r="57" spans="1:3" ht="14.25" customHeight="1">
      <c r="A57" s="105"/>
      <c r="B57" s="105"/>
      <c r="C57" s="105"/>
    </row>
    <row r="59" ht="13.5">
      <c r="C59" s="10"/>
    </row>
  </sheetData>
  <sheetProtection/>
  <mergeCells count="3">
    <mergeCell ref="A1:C1"/>
    <mergeCell ref="A2:C2"/>
    <mergeCell ref="A57:C57"/>
  </mergeCells>
  <printOptions horizontalCentered="1"/>
  <pageMargins left="0.7096334705202598" right="0.7096334705202598" top="0.8297573863052008" bottom="0.6297823481672392" header="0.5902039723133478" footer="0.309683488109919"/>
  <pageSetup fitToHeight="1" fitToWidth="1" horizontalDpi="600" verticalDpi="600" orientation="portrait" paperSize="9" scale="83" r:id="rId1"/>
  <headerFooter>
    <oddFooter>&amp;L&amp;C&amp;"宋体,常规"&amp;11第 &amp;"宋体,常规"&amp;11&amp;P&amp;"宋体,常规"&amp;11 页，共 &amp;"宋体,常规"&amp;11&amp;N&amp;"宋体,常规"&amp;11 页&amp;R</oddFooter>
  </headerFooter>
</worksheet>
</file>

<file path=xl/worksheets/sheet16.xml><?xml version="1.0" encoding="utf-8"?>
<worksheet xmlns="http://schemas.openxmlformats.org/spreadsheetml/2006/main" xmlns:r="http://schemas.openxmlformats.org/officeDocument/2006/relationships">
  <dimension ref="A1:D1407"/>
  <sheetViews>
    <sheetView showZeros="0" defaultGridColor="0" colorId="23" workbookViewId="0" topLeftCell="A1">
      <selection activeCell="I10" sqref="I10"/>
    </sheetView>
  </sheetViews>
  <sheetFormatPr defaultColWidth="9.00390625" defaultRowHeight="13.5"/>
  <cols>
    <col min="1" max="1" width="8.375" style="1" customWidth="1"/>
    <col min="2" max="2" width="44.50390625" style="1" customWidth="1"/>
    <col min="3" max="3" width="18.25390625" style="1" customWidth="1"/>
    <col min="4" max="4" width="14.625" style="1" customWidth="1"/>
    <col min="5" max="16384" width="9.00390625" style="1" customWidth="1"/>
  </cols>
  <sheetData>
    <row r="1" spans="2:4" ht="27" customHeight="1">
      <c r="B1" s="39" t="s">
        <v>2565</v>
      </c>
      <c r="C1" s="39"/>
      <c r="D1" s="39"/>
    </row>
    <row r="2" ht="17.25" customHeight="1">
      <c r="D2" s="59" t="s">
        <v>2566</v>
      </c>
    </row>
    <row r="3" spans="2:4" s="82" customFormat="1" ht="15.75" customHeight="1">
      <c r="B3" s="107" t="s">
        <v>1479</v>
      </c>
      <c r="C3" s="108" t="s">
        <v>1480</v>
      </c>
      <c r="D3" s="109"/>
    </row>
    <row r="4" spans="2:4" s="82" customFormat="1" ht="28.5" customHeight="1">
      <c r="B4" s="110"/>
      <c r="C4" s="110"/>
      <c r="D4" s="42" t="s">
        <v>1481</v>
      </c>
    </row>
    <row r="5" spans="1:4" s="82" customFormat="1" ht="15.75" customHeight="1">
      <c r="A5" s="45">
        <v>201</v>
      </c>
      <c r="B5" s="46" t="s">
        <v>1482</v>
      </c>
      <c r="C5" s="66">
        <f>C6+C18+C27+C38+C50+C61+C72+C84+C93+C106+C116+C125+C136+C150+C157+C165+C171+C178+C185+C192+C199+C205+C213+C219+C225+C231+C248</f>
        <v>47390</v>
      </c>
      <c r="D5" s="66">
        <f>D6+D18+D27+D38+D50+D61+D72+D84+D93+D106+D116+D125+D136+D150+D157+D165+D171+D178+D185+D192+D199+D205+D213+D219+D225+D231+D248</f>
        <v>310</v>
      </c>
    </row>
    <row r="6" spans="1:4" s="111" customFormat="1" ht="15.75" customHeight="1">
      <c r="A6" s="45">
        <v>20101</v>
      </c>
      <c r="B6" s="46" t="s">
        <v>1483</v>
      </c>
      <c r="C6" s="66">
        <f>SUM(C7:C17)</f>
        <v>1727</v>
      </c>
      <c r="D6" s="66">
        <f>SUM(D7:D17)</f>
        <v>0</v>
      </c>
    </row>
    <row r="7" spans="1:4" s="82" customFormat="1" ht="15.75" customHeight="1">
      <c r="A7" s="48">
        <v>2010101</v>
      </c>
      <c r="B7" s="49" t="s">
        <v>1484</v>
      </c>
      <c r="C7" s="14">
        <v>1193</v>
      </c>
      <c r="D7" s="112"/>
    </row>
    <row r="8" spans="1:4" s="82" customFormat="1" ht="15.75" customHeight="1">
      <c r="A8" s="48">
        <v>2010102</v>
      </c>
      <c r="B8" s="49" t="s">
        <v>1485</v>
      </c>
      <c r="C8" s="14">
        <v>231</v>
      </c>
      <c r="D8" s="112"/>
    </row>
    <row r="9" spans="1:4" s="82" customFormat="1" ht="15.75" customHeight="1">
      <c r="A9" s="48">
        <v>2010103</v>
      </c>
      <c r="B9" s="49" t="s">
        <v>1486</v>
      </c>
      <c r="C9" s="14"/>
      <c r="D9" s="112"/>
    </row>
    <row r="10" spans="1:4" s="82" customFormat="1" ht="15.75" customHeight="1">
      <c r="A10" s="48">
        <v>2010104</v>
      </c>
      <c r="B10" s="49" t="s">
        <v>1487</v>
      </c>
      <c r="C10" s="14">
        <v>100</v>
      </c>
      <c r="D10" s="112"/>
    </row>
    <row r="11" spans="1:4" s="82" customFormat="1" ht="15.75" customHeight="1">
      <c r="A11" s="48">
        <v>2010105</v>
      </c>
      <c r="B11" s="49" t="s">
        <v>1488</v>
      </c>
      <c r="C11" s="14">
        <v>28</v>
      </c>
      <c r="D11" s="112"/>
    </row>
    <row r="12" spans="1:4" s="82" customFormat="1" ht="15.75" customHeight="1">
      <c r="A12" s="48">
        <v>2010106</v>
      </c>
      <c r="B12" s="49" t="s">
        <v>1489</v>
      </c>
      <c r="C12" s="14">
        <v>24</v>
      </c>
      <c r="D12" s="112"/>
    </row>
    <row r="13" spans="1:4" s="82" customFormat="1" ht="15.75" customHeight="1">
      <c r="A13" s="48">
        <v>2010107</v>
      </c>
      <c r="B13" s="49" t="s">
        <v>1490</v>
      </c>
      <c r="C13" s="14"/>
      <c r="D13" s="112"/>
    </row>
    <row r="14" spans="1:4" s="82" customFormat="1" ht="15.75" customHeight="1">
      <c r="A14" s="48">
        <v>2010108</v>
      </c>
      <c r="B14" s="49" t="s">
        <v>1491</v>
      </c>
      <c r="C14" s="14">
        <v>114</v>
      </c>
      <c r="D14" s="112"/>
    </row>
    <row r="15" spans="1:4" s="82" customFormat="1" ht="15.75" customHeight="1">
      <c r="A15" s="48">
        <v>2010109</v>
      </c>
      <c r="B15" s="49" t="s">
        <v>1492</v>
      </c>
      <c r="C15" s="14"/>
      <c r="D15" s="112"/>
    </row>
    <row r="16" spans="1:4" s="82" customFormat="1" ht="15.75" customHeight="1">
      <c r="A16" s="48">
        <v>2010150</v>
      </c>
      <c r="B16" s="49" t="s">
        <v>1493</v>
      </c>
      <c r="C16" s="14">
        <v>37</v>
      </c>
      <c r="D16" s="112"/>
    </row>
    <row r="17" spans="1:4" s="82" customFormat="1" ht="15.75" customHeight="1">
      <c r="A17" s="48">
        <v>2010199</v>
      </c>
      <c r="B17" s="49" t="s">
        <v>1494</v>
      </c>
      <c r="C17" s="14"/>
      <c r="D17" s="112"/>
    </row>
    <row r="18" spans="1:4" s="111" customFormat="1" ht="15.75" customHeight="1">
      <c r="A18" s="45">
        <v>20102</v>
      </c>
      <c r="B18" s="46" t="s">
        <v>1495</v>
      </c>
      <c r="C18" s="66">
        <f>SUM(C19:C26)</f>
        <v>1313</v>
      </c>
      <c r="D18" s="66">
        <f>SUM(D19:D26)</f>
        <v>0</v>
      </c>
    </row>
    <row r="19" spans="1:4" s="82" customFormat="1" ht="15.75" customHeight="1">
      <c r="A19" s="48">
        <v>2010201</v>
      </c>
      <c r="B19" s="49" t="s">
        <v>1484</v>
      </c>
      <c r="C19" s="14">
        <v>951</v>
      </c>
      <c r="D19" s="112"/>
    </row>
    <row r="20" spans="1:4" s="82" customFormat="1" ht="15.75" customHeight="1">
      <c r="A20" s="48">
        <v>2010202</v>
      </c>
      <c r="B20" s="49" t="s">
        <v>1485</v>
      </c>
      <c r="C20" s="14">
        <v>139</v>
      </c>
      <c r="D20" s="112"/>
    </row>
    <row r="21" spans="1:4" s="82" customFormat="1" ht="15.75" customHeight="1">
      <c r="A21" s="48">
        <v>2010203</v>
      </c>
      <c r="B21" s="49" t="s">
        <v>1486</v>
      </c>
      <c r="C21" s="14"/>
      <c r="D21" s="112"/>
    </row>
    <row r="22" spans="1:4" s="82" customFormat="1" ht="15.75" customHeight="1">
      <c r="A22" s="48">
        <v>2010204</v>
      </c>
      <c r="B22" s="49" t="s">
        <v>1496</v>
      </c>
      <c r="C22" s="14">
        <v>104</v>
      </c>
      <c r="D22" s="112"/>
    </row>
    <row r="23" spans="1:4" s="82" customFormat="1" ht="15.75" customHeight="1">
      <c r="A23" s="48">
        <v>2010205</v>
      </c>
      <c r="B23" s="49" t="s">
        <v>1497</v>
      </c>
      <c r="C23" s="14">
        <v>108</v>
      </c>
      <c r="D23" s="112"/>
    </row>
    <row r="24" spans="1:4" s="82" customFormat="1" ht="15.75" customHeight="1">
      <c r="A24" s="48">
        <v>2010206</v>
      </c>
      <c r="B24" s="49" t="s">
        <v>1498</v>
      </c>
      <c r="C24" s="14">
        <v>11</v>
      </c>
      <c r="D24" s="112"/>
    </row>
    <row r="25" spans="1:4" s="82" customFormat="1" ht="15.75" customHeight="1">
      <c r="A25" s="48">
        <v>2010250</v>
      </c>
      <c r="B25" s="49" t="s">
        <v>1493</v>
      </c>
      <c r="C25" s="14"/>
      <c r="D25" s="112"/>
    </row>
    <row r="26" spans="1:4" s="82" customFormat="1" ht="15.75" customHeight="1">
      <c r="A26" s="48">
        <v>2010299</v>
      </c>
      <c r="B26" s="49" t="s">
        <v>1499</v>
      </c>
      <c r="C26" s="14"/>
      <c r="D26" s="112"/>
    </row>
    <row r="27" spans="1:4" s="111" customFormat="1" ht="15.75" customHeight="1">
      <c r="A27" s="45">
        <v>20103</v>
      </c>
      <c r="B27" s="46" t="s">
        <v>1500</v>
      </c>
      <c r="C27" s="66">
        <f>SUM(C28:C37)</f>
        <v>9012</v>
      </c>
      <c r="D27" s="66">
        <f>SUM(D28:D37)</f>
        <v>0</v>
      </c>
    </row>
    <row r="28" spans="1:4" s="82" customFormat="1" ht="15.75" customHeight="1">
      <c r="A28" s="48">
        <v>2010301</v>
      </c>
      <c r="B28" s="49" t="s">
        <v>1484</v>
      </c>
      <c r="C28" s="14">
        <v>5232</v>
      </c>
      <c r="D28" s="112"/>
    </row>
    <row r="29" spans="1:4" s="82" customFormat="1" ht="15.75" customHeight="1">
      <c r="A29" s="48">
        <v>2010302</v>
      </c>
      <c r="B29" s="49" t="s">
        <v>1485</v>
      </c>
      <c r="C29" s="14">
        <v>1615</v>
      </c>
      <c r="D29" s="112"/>
    </row>
    <row r="30" spans="1:4" s="82" customFormat="1" ht="15.75" customHeight="1">
      <c r="A30" s="48">
        <v>2010303</v>
      </c>
      <c r="B30" s="49" t="s">
        <v>1486</v>
      </c>
      <c r="C30" s="14">
        <v>113</v>
      </c>
      <c r="D30" s="112"/>
    </row>
    <row r="31" spans="1:4" s="82" customFormat="1" ht="15.75" customHeight="1">
      <c r="A31" s="48">
        <v>2010304</v>
      </c>
      <c r="B31" s="49" t="s">
        <v>1501</v>
      </c>
      <c r="C31" s="14"/>
      <c r="D31" s="112"/>
    </row>
    <row r="32" spans="1:4" s="82" customFormat="1" ht="15.75" customHeight="1">
      <c r="A32" s="48">
        <v>2010305</v>
      </c>
      <c r="B32" s="49" t="s">
        <v>1502</v>
      </c>
      <c r="C32" s="14"/>
      <c r="D32" s="112"/>
    </row>
    <row r="33" spans="1:4" s="82" customFormat="1" ht="15.75" customHeight="1">
      <c r="A33" s="48">
        <v>2010306</v>
      </c>
      <c r="B33" s="49" t="s">
        <v>1503</v>
      </c>
      <c r="C33" s="14"/>
      <c r="D33" s="112"/>
    </row>
    <row r="34" spans="1:4" s="82" customFormat="1" ht="15.75" customHeight="1">
      <c r="A34" s="48">
        <v>2010308</v>
      </c>
      <c r="B34" s="49" t="s">
        <v>1504</v>
      </c>
      <c r="C34" s="14">
        <v>185</v>
      </c>
      <c r="D34" s="112"/>
    </row>
    <row r="35" spans="1:4" s="82" customFormat="1" ht="15.75" customHeight="1">
      <c r="A35" s="48">
        <v>2010309</v>
      </c>
      <c r="B35" s="49" t="s">
        <v>1505</v>
      </c>
      <c r="C35" s="14">
        <v>3</v>
      </c>
      <c r="D35" s="112"/>
    </row>
    <row r="36" spans="1:4" s="82" customFormat="1" ht="15.75" customHeight="1">
      <c r="A36" s="48">
        <v>2010350</v>
      </c>
      <c r="B36" s="49" t="s">
        <v>1493</v>
      </c>
      <c r="C36" s="14">
        <v>870</v>
      </c>
      <c r="D36" s="112"/>
    </row>
    <row r="37" spans="1:4" s="82" customFormat="1" ht="15.75" customHeight="1">
      <c r="A37" s="48">
        <v>2010399</v>
      </c>
      <c r="B37" s="49" t="s">
        <v>1506</v>
      </c>
      <c r="C37" s="14">
        <v>994</v>
      </c>
      <c r="D37" s="112"/>
    </row>
    <row r="38" spans="1:4" s="82" customFormat="1" ht="15.75" customHeight="1">
      <c r="A38" s="45">
        <v>20104</v>
      </c>
      <c r="B38" s="46" t="s">
        <v>1507</v>
      </c>
      <c r="C38" s="66">
        <f>SUM(C39:C49)</f>
        <v>1639</v>
      </c>
      <c r="D38" s="66">
        <f>SUM(D39:D49)</f>
        <v>0</v>
      </c>
    </row>
    <row r="39" spans="1:4" s="111" customFormat="1" ht="15.75" customHeight="1">
      <c r="A39" s="48">
        <v>2010401</v>
      </c>
      <c r="B39" s="49" t="s">
        <v>1484</v>
      </c>
      <c r="C39" s="14">
        <v>1436</v>
      </c>
      <c r="D39" s="112"/>
    </row>
    <row r="40" spans="1:4" s="82" customFormat="1" ht="15.75" customHeight="1">
      <c r="A40" s="48">
        <v>2010402</v>
      </c>
      <c r="B40" s="49" t="s">
        <v>1485</v>
      </c>
      <c r="C40" s="14">
        <v>51</v>
      </c>
      <c r="D40" s="112"/>
    </row>
    <row r="41" spans="1:4" s="82" customFormat="1" ht="15.75" customHeight="1">
      <c r="A41" s="48">
        <v>2010403</v>
      </c>
      <c r="B41" s="49" t="s">
        <v>1486</v>
      </c>
      <c r="C41" s="14"/>
      <c r="D41" s="112"/>
    </row>
    <row r="42" spans="1:4" s="82" customFormat="1" ht="15.75" customHeight="1">
      <c r="A42" s="48">
        <v>2010404</v>
      </c>
      <c r="B42" s="49" t="s">
        <v>1508</v>
      </c>
      <c r="C42" s="14"/>
      <c r="D42" s="112"/>
    </row>
    <row r="43" spans="1:4" s="82" customFormat="1" ht="15.75" customHeight="1">
      <c r="A43" s="48">
        <v>2010405</v>
      </c>
      <c r="B43" s="49" t="s">
        <v>1509</v>
      </c>
      <c r="C43" s="14"/>
      <c r="D43" s="112"/>
    </row>
    <row r="44" spans="1:4" s="82" customFormat="1" ht="15.75" customHeight="1">
      <c r="A44" s="48">
        <v>2010406</v>
      </c>
      <c r="B44" s="49" t="s">
        <v>1510</v>
      </c>
      <c r="C44" s="14"/>
      <c r="D44" s="112"/>
    </row>
    <row r="45" spans="1:4" s="82" customFormat="1" ht="15.75" customHeight="1">
      <c r="A45" s="48">
        <v>2010407</v>
      </c>
      <c r="B45" s="49" t="s">
        <v>1511</v>
      </c>
      <c r="C45" s="14"/>
      <c r="D45" s="112"/>
    </row>
    <row r="46" spans="1:4" s="82" customFormat="1" ht="15.75" customHeight="1">
      <c r="A46" s="48">
        <v>2010408</v>
      </c>
      <c r="B46" s="49" t="s">
        <v>1512</v>
      </c>
      <c r="C46" s="14"/>
      <c r="D46" s="112"/>
    </row>
    <row r="47" spans="1:4" s="82" customFormat="1" ht="15.75" customHeight="1">
      <c r="A47" s="48">
        <v>2010409</v>
      </c>
      <c r="B47" s="49" t="s">
        <v>1513</v>
      </c>
      <c r="C47" s="14"/>
      <c r="D47" s="112"/>
    </row>
    <row r="48" spans="1:4" s="82" customFormat="1" ht="15.75" customHeight="1">
      <c r="A48" s="48">
        <v>2010450</v>
      </c>
      <c r="B48" s="49" t="s">
        <v>1493</v>
      </c>
      <c r="C48" s="14">
        <v>152</v>
      </c>
      <c r="D48" s="112"/>
    </row>
    <row r="49" spans="1:4" s="82" customFormat="1" ht="15.75" customHeight="1">
      <c r="A49" s="48">
        <v>2010499</v>
      </c>
      <c r="B49" s="49" t="s">
        <v>1514</v>
      </c>
      <c r="C49" s="14"/>
      <c r="D49" s="112"/>
    </row>
    <row r="50" spans="1:4" s="82" customFormat="1" ht="15.75" customHeight="1">
      <c r="A50" s="45">
        <v>20105</v>
      </c>
      <c r="B50" s="46" t="s">
        <v>1515</v>
      </c>
      <c r="C50" s="66">
        <f>SUM(C51:C60)</f>
        <v>1127</v>
      </c>
      <c r="D50" s="66">
        <f>SUM(D51:D60)</f>
        <v>0</v>
      </c>
    </row>
    <row r="51" spans="1:4" s="111" customFormat="1" ht="15.75" customHeight="1">
      <c r="A51" s="48">
        <v>2010501</v>
      </c>
      <c r="B51" s="49" t="s">
        <v>1484</v>
      </c>
      <c r="C51" s="14">
        <v>771</v>
      </c>
      <c r="D51" s="112"/>
    </row>
    <row r="52" spans="1:4" s="82" customFormat="1" ht="15.75" customHeight="1">
      <c r="A52" s="48">
        <v>2010502</v>
      </c>
      <c r="B52" s="49" t="s">
        <v>1485</v>
      </c>
      <c r="C52" s="14">
        <v>73</v>
      </c>
      <c r="D52" s="112"/>
    </row>
    <row r="53" spans="1:4" s="82" customFormat="1" ht="15.75" customHeight="1">
      <c r="A53" s="48">
        <v>2010503</v>
      </c>
      <c r="B53" s="49" t="s">
        <v>1486</v>
      </c>
      <c r="C53" s="14"/>
      <c r="D53" s="112"/>
    </row>
    <row r="54" spans="1:4" s="82" customFormat="1" ht="15.75" customHeight="1">
      <c r="A54" s="48">
        <v>2010504</v>
      </c>
      <c r="B54" s="49" t="s">
        <v>1516</v>
      </c>
      <c r="C54" s="14"/>
      <c r="D54" s="112"/>
    </row>
    <row r="55" spans="1:4" s="82" customFormat="1" ht="15.75" customHeight="1">
      <c r="A55" s="48">
        <v>2010505</v>
      </c>
      <c r="B55" s="49" t="s">
        <v>1517</v>
      </c>
      <c r="C55" s="14">
        <v>38</v>
      </c>
      <c r="D55" s="112"/>
    </row>
    <row r="56" spans="1:4" s="82" customFormat="1" ht="15.75" customHeight="1">
      <c r="A56" s="48">
        <v>2010506</v>
      </c>
      <c r="B56" s="49" t="s">
        <v>1518</v>
      </c>
      <c r="C56" s="14"/>
      <c r="D56" s="112"/>
    </row>
    <row r="57" spans="1:4" s="82" customFormat="1" ht="15.75" customHeight="1">
      <c r="A57" s="48">
        <v>2010507</v>
      </c>
      <c r="B57" s="49" t="s">
        <v>1519</v>
      </c>
      <c r="C57" s="14">
        <v>80</v>
      </c>
      <c r="D57" s="112"/>
    </row>
    <row r="58" spans="1:4" s="82" customFormat="1" ht="15.75" customHeight="1">
      <c r="A58" s="48">
        <v>2010508</v>
      </c>
      <c r="B58" s="49" t="s">
        <v>1520</v>
      </c>
      <c r="C58" s="14">
        <v>74</v>
      </c>
      <c r="D58" s="112"/>
    </row>
    <row r="59" spans="1:4" s="82" customFormat="1" ht="15.75" customHeight="1">
      <c r="A59" s="48">
        <v>2010550</v>
      </c>
      <c r="B59" s="49" t="s">
        <v>1493</v>
      </c>
      <c r="C59" s="14">
        <v>91</v>
      </c>
      <c r="D59" s="112"/>
    </row>
    <row r="60" spans="1:4" s="82" customFormat="1" ht="15.75" customHeight="1">
      <c r="A60" s="48">
        <v>2010599</v>
      </c>
      <c r="B60" s="49" t="s">
        <v>1521</v>
      </c>
      <c r="C60" s="14"/>
      <c r="D60" s="112"/>
    </row>
    <row r="61" spans="1:4" s="82" customFormat="1" ht="15.75" customHeight="1">
      <c r="A61" s="45">
        <v>20106</v>
      </c>
      <c r="B61" s="46" t="s">
        <v>1522</v>
      </c>
      <c r="C61" s="66">
        <f>SUM(C62:C71)</f>
        <v>2283</v>
      </c>
      <c r="D61" s="66">
        <f>SUM(D62:D71)</f>
        <v>0</v>
      </c>
    </row>
    <row r="62" spans="1:4" s="111" customFormat="1" ht="15.75" customHeight="1">
      <c r="A62" s="48">
        <v>2010601</v>
      </c>
      <c r="B62" s="49" t="s">
        <v>1484</v>
      </c>
      <c r="C62" s="14">
        <v>1946</v>
      </c>
      <c r="D62" s="112"/>
    </row>
    <row r="63" spans="1:4" s="82" customFormat="1" ht="15.75" customHeight="1">
      <c r="A63" s="48">
        <v>2010602</v>
      </c>
      <c r="B63" s="49" t="s">
        <v>1485</v>
      </c>
      <c r="C63" s="14">
        <v>62</v>
      </c>
      <c r="D63" s="112"/>
    </row>
    <row r="64" spans="1:4" s="82" customFormat="1" ht="15.75" customHeight="1">
      <c r="A64" s="48">
        <v>2010603</v>
      </c>
      <c r="B64" s="49" t="s">
        <v>1486</v>
      </c>
      <c r="C64" s="14"/>
      <c r="D64" s="112"/>
    </row>
    <row r="65" spans="1:4" s="82" customFormat="1" ht="15.75" customHeight="1">
      <c r="A65" s="48">
        <v>2010604</v>
      </c>
      <c r="B65" s="49" t="s">
        <v>1523</v>
      </c>
      <c r="C65" s="14"/>
      <c r="D65" s="112"/>
    </row>
    <row r="66" spans="1:4" s="82" customFormat="1" ht="15.75" customHeight="1">
      <c r="A66" s="48">
        <v>2010605</v>
      </c>
      <c r="B66" s="49" t="s">
        <v>1524</v>
      </c>
      <c r="C66" s="14"/>
      <c r="D66" s="112"/>
    </row>
    <row r="67" spans="1:4" s="82" customFormat="1" ht="15.75" customHeight="1">
      <c r="A67" s="48">
        <v>2010606</v>
      </c>
      <c r="B67" s="49" t="s">
        <v>1525</v>
      </c>
      <c r="C67" s="14"/>
      <c r="D67" s="112"/>
    </row>
    <row r="68" spans="1:4" s="82" customFormat="1" ht="15.75" customHeight="1">
      <c r="A68" s="48">
        <v>2010607</v>
      </c>
      <c r="B68" s="49" t="s">
        <v>1526</v>
      </c>
      <c r="C68" s="14">
        <v>27</v>
      </c>
      <c r="D68" s="112"/>
    </row>
    <row r="69" spans="1:4" s="82" customFormat="1" ht="15.75" customHeight="1">
      <c r="A69" s="48">
        <v>2010608</v>
      </c>
      <c r="B69" s="49" t="s">
        <v>1527</v>
      </c>
      <c r="C69" s="14">
        <v>19</v>
      </c>
      <c r="D69" s="112"/>
    </row>
    <row r="70" spans="1:4" s="82" customFormat="1" ht="15.75" customHeight="1">
      <c r="A70" s="48">
        <v>2010650</v>
      </c>
      <c r="B70" s="49" t="s">
        <v>1493</v>
      </c>
      <c r="C70" s="14">
        <v>229</v>
      </c>
      <c r="D70" s="112"/>
    </row>
    <row r="71" spans="1:4" s="82" customFormat="1" ht="15.75" customHeight="1">
      <c r="A71" s="48">
        <v>2010699</v>
      </c>
      <c r="B71" s="49" t="s">
        <v>1528</v>
      </c>
      <c r="C71" s="14"/>
      <c r="D71" s="112"/>
    </row>
    <row r="72" spans="1:4" s="82" customFormat="1" ht="15.75" customHeight="1">
      <c r="A72" s="45">
        <v>20107</v>
      </c>
      <c r="B72" s="46" t="s">
        <v>1529</v>
      </c>
      <c r="C72" s="66">
        <f>SUM(C73:C83)</f>
        <v>1030</v>
      </c>
      <c r="D72" s="66">
        <f>SUM(D73:D83)</f>
        <v>0</v>
      </c>
    </row>
    <row r="73" spans="1:4" s="111" customFormat="1" ht="15.75" customHeight="1">
      <c r="A73" s="48">
        <v>2010701</v>
      </c>
      <c r="B73" s="49" t="s">
        <v>1484</v>
      </c>
      <c r="C73" s="14"/>
      <c r="D73" s="112"/>
    </row>
    <row r="74" spans="1:4" s="82" customFormat="1" ht="15.75" customHeight="1">
      <c r="A74" s="48">
        <v>2010702</v>
      </c>
      <c r="B74" s="49" t="s">
        <v>1485</v>
      </c>
      <c r="C74" s="14">
        <v>1030</v>
      </c>
      <c r="D74" s="112"/>
    </row>
    <row r="75" spans="1:4" s="82" customFormat="1" ht="15.75" customHeight="1">
      <c r="A75" s="48">
        <v>2010703</v>
      </c>
      <c r="B75" s="49" t="s">
        <v>1486</v>
      </c>
      <c r="C75" s="14"/>
      <c r="D75" s="112"/>
    </row>
    <row r="76" spans="1:4" s="82" customFormat="1" ht="15.75" customHeight="1">
      <c r="A76" s="48">
        <v>2010704</v>
      </c>
      <c r="B76" s="49" t="s">
        <v>1530</v>
      </c>
      <c r="C76" s="14"/>
      <c r="D76" s="112"/>
    </row>
    <row r="77" spans="1:4" s="82" customFormat="1" ht="15.75" customHeight="1">
      <c r="A77" s="48">
        <v>2010705</v>
      </c>
      <c r="B77" s="49" t="s">
        <v>1531</v>
      </c>
      <c r="C77" s="14"/>
      <c r="D77" s="112"/>
    </row>
    <row r="78" spans="1:4" s="82" customFormat="1" ht="15.75" customHeight="1">
      <c r="A78" s="48">
        <v>2010706</v>
      </c>
      <c r="B78" s="49" t="s">
        <v>1532</v>
      </c>
      <c r="C78" s="14"/>
      <c r="D78" s="112"/>
    </row>
    <row r="79" spans="1:4" s="82" customFormat="1" ht="15.75" customHeight="1">
      <c r="A79" s="48">
        <v>2010707</v>
      </c>
      <c r="B79" s="49" t="s">
        <v>1533</v>
      </c>
      <c r="C79" s="14"/>
      <c r="D79" s="112"/>
    </row>
    <row r="80" spans="1:4" s="82" customFormat="1" ht="15.75" customHeight="1">
      <c r="A80" s="48">
        <v>2010708</v>
      </c>
      <c r="B80" s="49" t="s">
        <v>1534</v>
      </c>
      <c r="C80" s="14"/>
      <c r="D80" s="112"/>
    </row>
    <row r="81" spans="1:4" s="82" customFormat="1" ht="15.75" customHeight="1">
      <c r="A81" s="48">
        <v>2010709</v>
      </c>
      <c r="B81" s="49" t="s">
        <v>1526</v>
      </c>
      <c r="C81" s="14"/>
      <c r="D81" s="112"/>
    </row>
    <row r="82" spans="1:4" s="82" customFormat="1" ht="15.75" customHeight="1">
      <c r="A82" s="48">
        <v>2010750</v>
      </c>
      <c r="B82" s="49" t="s">
        <v>1493</v>
      </c>
      <c r="C82" s="14"/>
      <c r="D82" s="112"/>
    </row>
    <row r="83" spans="1:4" s="82" customFormat="1" ht="15.75" customHeight="1">
      <c r="A83" s="48">
        <v>2010799</v>
      </c>
      <c r="B83" s="49" t="s">
        <v>1535</v>
      </c>
      <c r="C83" s="14"/>
      <c r="D83" s="112"/>
    </row>
    <row r="84" spans="1:4" s="82" customFormat="1" ht="15.75" customHeight="1">
      <c r="A84" s="45">
        <v>20108</v>
      </c>
      <c r="B84" s="46" t="s">
        <v>1536</v>
      </c>
      <c r="C84" s="66">
        <f>SUM(C85:C92)</f>
        <v>996</v>
      </c>
      <c r="D84" s="66">
        <f>SUM(D85:D92)</f>
        <v>0</v>
      </c>
    </row>
    <row r="85" spans="1:4" s="111" customFormat="1" ht="15.75" customHeight="1">
      <c r="A85" s="48">
        <v>2010801</v>
      </c>
      <c r="B85" s="49" t="s">
        <v>1484</v>
      </c>
      <c r="C85" s="14">
        <v>866</v>
      </c>
      <c r="D85" s="112"/>
    </row>
    <row r="86" spans="1:4" s="82" customFormat="1" ht="15.75" customHeight="1">
      <c r="A86" s="48">
        <v>2010802</v>
      </c>
      <c r="B86" s="49" t="s">
        <v>1485</v>
      </c>
      <c r="C86" s="14">
        <v>100</v>
      </c>
      <c r="D86" s="112"/>
    </row>
    <row r="87" spans="1:4" s="82" customFormat="1" ht="15.75" customHeight="1">
      <c r="A87" s="48">
        <v>2010803</v>
      </c>
      <c r="B87" s="49" t="s">
        <v>1486</v>
      </c>
      <c r="C87" s="14"/>
      <c r="D87" s="112"/>
    </row>
    <row r="88" spans="1:4" s="82" customFormat="1" ht="15.75" customHeight="1">
      <c r="A88" s="48">
        <v>2010804</v>
      </c>
      <c r="B88" s="49" t="s">
        <v>1537</v>
      </c>
      <c r="C88" s="14"/>
      <c r="D88" s="112"/>
    </row>
    <row r="89" spans="1:4" s="82" customFormat="1" ht="15.75" customHeight="1">
      <c r="A89" s="48">
        <v>2010805</v>
      </c>
      <c r="B89" s="49" t="s">
        <v>1538</v>
      </c>
      <c r="C89" s="14"/>
      <c r="D89" s="112"/>
    </row>
    <row r="90" spans="1:4" s="82" customFormat="1" ht="15.75" customHeight="1">
      <c r="A90" s="48">
        <v>2010806</v>
      </c>
      <c r="B90" s="49" t="s">
        <v>1526</v>
      </c>
      <c r="C90" s="14"/>
      <c r="D90" s="112"/>
    </row>
    <row r="91" spans="1:4" s="82" customFormat="1" ht="15.75" customHeight="1">
      <c r="A91" s="48">
        <v>2010850</v>
      </c>
      <c r="B91" s="49" t="s">
        <v>1493</v>
      </c>
      <c r="C91" s="14">
        <v>30</v>
      </c>
      <c r="D91" s="112"/>
    </row>
    <row r="92" spans="1:4" s="82" customFormat="1" ht="15.75" customHeight="1">
      <c r="A92" s="48">
        <v>2010899</v>
      </c>
      <c r="B92" s="49" t="s">
        <v>1539</v>
      </c>
      <c r="C92" s="14"/>
      <c r="D92" s="112"/>
    </row>
    <row r="93" spans="1:4" s="82" customFormat="1" ht="15.75" customHeight="1">
      <c r="A93" s="45">
        <v>20109</v>
      </c>
      <c r="B93" s="46" t="s">
        <v>1540</v>
      </c>
      <c r="C93" s="66">
        <f>SUM(C94:C105)</f>
        <v>63</v>
      </c>
      <c r="D93" s="66">
        <f>SUM(D94:D105)</f>
        <v>0</v>
      </c>
    </row>
    <row r="94" spans="1:4" s="111" customFormat="1" ht="15.75" customHeight="1">
      <c r="A94" s="48">
        <v>2010901</v>
      </c>
      <c r="B94" s="49" t="s">
        <v>1484</v>
      </c>
      <c r="C94" s="14"/>
      <c r="D94" s="112"/>
    </row>
    <row r="95" spans="1:4" s="82" customFormat="1" ht="15.75" customHeight="1">
      <c r="A95" s="48">
        <v>2010902</v>
      </c>
      <c r="B95" s="49" t="s">
        <v>1485</v>
      </c>
      <c r="C95" s="14">
        <v>63</v>
      </c>
      <c r="D95" s="112"/>
    </row>
    <row r="96" spans="1:4" s="82" customFormat="1" ht="15.75" customHeight="1">
      <c r="A96" s="48">
        <v>2010903</v>
      </c>
      <c r="B96" s="49" t="s">
        <v>1486</v>
      </c>
      <c r="C96" s="14"/>
      <c r="D96" s="112"/>
    </row>
    <row r="97" spans="1:4" s="82" customFormat="1" ht="15.75" customHeight="1">
      <c r="A97" s="48">
        <v>2010905</v>
      </c>
      <c r="B97" s="49" t="s">
        <v>1541</v>
      </c>
      <c r="C97" s="14"/>
      <c r="D97" s="112"/>
    </row>
    <row r="98" spans="1:4" s="82" customFormat="1" ht="15.75" customHeight="1">
      <c r="A98" s="48">
        <v>2010907</v>
      </c>
      <c r="B98" s="49" t="s">
        <v>1542</v>
      </c>
      <c r="C98" s="14"/>
      <c r="D98" s="112"/>
    </row>
    <row r="99" spans="1:4" s="82" customFormat="1" ht="15.75" customHeight="1">
      <c r="A99" s="48">
        <v>2010908</v>
      </c>
      <c r="B99" s="49" t="s">
        <v>1526</v>
      </c>
      <c r="C99" s="14"/>
      <c r="D99" s="112"/>
    </row>
    <row r="100" spans="1:4" s="82" customFormat="1" ht="15.75" customHeight="1">
      <c r="A100" s="48">
        <v>2010909</v>
      </c>
      <c r="B100" s="49" t="s">
        <v>1543</v>
      </c>
      <c r="C100" s="14"/>
      <c r="D100" s="112"/>
    </row>
    <row r="101" spans="1:4" s="82" customFormat="1" ht="15.75" customHeight="1">
      <c r="A101" s="48">
        <v>2010910</v>
      </c>
      <c r="B101" s="49" t="s">
        <v>1544</v>
      </c>
      <c r="C101" s="14"/>
      <c r="D101" s="112"/>
    </row>
    <row r="102" spans="1:4" s="82" customFormat="1" ht="15.75" customHeight="1">
      <c r="A102" s="48">
        <v>2010911</v>
      </c>
      <c r="B102" s="49" t="s">
        <v>1545</v>
      </c>
      <c r="C102" s="14"/>
      <c r="D102" s="112"/>
    </row>
    <row r="103" spans="1:4" s="82" customFormat="1" ht="15.75" customHeight="1">
      <c r="A103" s="48">
        <v>2010912</v>
      </c>
      <c r="B103" s="49" t="s">
        <v>1546</v>
      </c>
      <c r="C103" s="14"/>
      <c r="D103" s="112"/>
    </row>
    <row r="104" spans="1:4" s="111" customFormat="1" ht="15.75" customHeight="1">
      <c r="A104" s="48">
        <v>2010950</v>
      </c>
      <c r="B104" s="49" t="s">
        <v>1493</v>
      </c>
      <c r="C104" s="14"/>
      <c r="D104" s="112"/>
    </row>
    <row r="105" spans="1:4" s="82" customFormat="1" ht="15.75" customHeight="1">
      <c r="A105" s="48">
        <v>2010999</v>
      </c>
      <c r="B105" s="49" t="s">
        <v>1547</v>
      </c>
      <c r="C105" s="14"/>
      <c r="D105" s="112"/>
    </row>
    <row r="106" spans="1:4" s="82" customFormat="1" ht="15.75" customHeight="1">
      <c r="A106" s="45">
        <v>20110</v>
      </c>
      <c r="B106" s="46" t="s">
        <v>1548</v>
      </c>
      <c r="C106" s="66">
        <f>SUM(C107:C115)</f>
        <v>5047</v>
      </c>
      <c r="D106" s="66">
        <f>SUM(D107:D115)</f>
        <v>0</v>
      </c>
    </row>
    <row r="107" spans="1:4" s="82" customFormat="1" ht="15.75" customHeight="1">
      <c r="A107" s="48">
        <v>2011001</v>
      </c>
      <c r="B107" s="49" t="s">
        <v>1484</v>
      </c>
      <c r="C107" s="14">
        <v>1171</v>
      </c>
      <c r="D107" s="112"/>
    </row>
    <row r="108" spans="1:4" s="82" customFormat="1" ht="15.75" customHeight="1">
      <c r="A108" s="48">
        <v>2011002</v>
      </c>
      <c r="B108" s="49" t="s">
        <v>1485</v>
      </c>
      <c r="C108" s="14"/>
      <c r="D108" s="112"/>
    </row>
    <row r="109" spans="1:4" s="82" customFormat="1" ht="15.75" customHeight="1">
      <c r="A109" s="48">
        <v>2011003</v>
      </c>
      <c r="B109" s="49" t="s">
        <v>1486</v>
      </c>
      <c r="C109" s="14">
        <v>26</v>
      </c>
      <c r="D109" s="112"/>
    </row>
    <row r="110" spans="1:4" s="82" customFormat="1" ht="15.75" customHeight="1">
      <c r="A110" s="48">
        <v>2011004</v>
      </c>
      <c r="B110" s="49" t="s">
        <v>1549</v>
      </c>
      <c r="C110" s="14"/>
      <c r="D110" s="112"/>
    </row>
    <row r="111" spans="1:4" s="82" customFormat="1" ht="15.75" customHeight="1">
      <c r="A111" s="48">
        <v>2011005</v>
      </c>
      <c r="B111" s="49" t="s">
        <v>1550</v>
      </c>
      <c r="C111" s="14"/>
      <c r="D111" s="112"/>
    </row>
    <row r="112" spans="1:4" s="82" customFormat="1" ht="15.75" customHeight="1">
      <c r="A112" s="48">
        <v>2011007</v>
      </c>
      <c r="B112" s="49" t="s">
        <v>1551</v>
      </c>
      <c r="C112" s="14"/>
      <c r="D112" s="112"/>
    </row>
    <row r="113" spans="1:4" s="82" customFormat="1" ht="15.75" customHeight="1">
      <c r="A113" s="48">
        <v>2011008</v>
      </c>
      <c r="B113" s="49" t="s">
        <v>1552</v>
      </c>
      <c r="C113" s="14">
        <v>3000</v>
      </c>
      <c r="D113" s="112"/>
    </row>
    <row r="114" spans="1:4" s="82" customFormat="1" ht="15.75" customHeight="1">
      <c r="A114" s="48">
        <v>2011050</v>
      </c>
      <c r="B114" s="49" t="s">
        <v>1493</v>
      </c>
      <c r="C114" s="14">
        <v>668</v>
      </c>
      <c r="D114" s="112"/>
    </row>
    <row r="115" spans="1:4" s="82" customFormat="1" ht="15.75" customHeight="1">
      <c r="A115" s="48">
        <v>2011099</v>
      </c>
      <c r="B115" s="49" t="s">
        <v>1553</v>
      </c>
      <c r="C115" s="14">
        <v>182</v>
      </c>
      <c r="D115" s="112"/>
    </row>
    <row r="116" spans="1:4" s="82" customFormat="1" ht="15.75" customHeight="1">
      <c r="A116" s="45">
        <v>20111</v>
      </c>
      <c r="B116" s="46" t="s">
        <v>1554</v>
      </c>
      <c r="C116" s="66">
        <f>SUM(C117:C124)</f>
        <v>1675</v>
      </c>
      <c r="D116" s="66">
        <f>SUM(D117:D124)</f>
        <v>0</v>
      </c>
    </row>
    <row r="117" spans="1:4" s="82" customFormat="1" ht="15.75" customHeight="1">
      <c r="A117" s="48">
        <v>2011101</v>
      </c>
      <c r="B117" s="49" t="s">
        <v>1484</v>
      </c>
      <c r="C117" s="14">
        <v>1124</v>
      </c>
      <c r="D117" s="112"/>
    </row>
    <row r="118" spans="1:4" s="82" customFormat="1" ht="15.75" customHeight="1">
      <c r="A118" s="48">
        <v>2011102</v>
      </c>
      <c r="B118" s="49" t="s">
        <v>1485</v>
      </c>
      <c r="C118" s="14">
        <v>291</v>
      </c>
      <c r="D118" s="112"/>
    </row>
    <row r="119" spans="1:4" s="111" customFormat="1" ht="15.75" customHeight="1">
      <c r="A119" s="48">
        <v>2011103</v>
      </c>
      <c r="B119" s="49" t="s">
        <v>1486</v>
      </c>
      <c r="C119" s="14"/>
      <c r="D119" s="112"/>
    </row>
    <row r="120" spans="1:4" s="82" customFormat="1" ht="15.75" customHeight="1">
      <c r="A120" s="48">
        <v>2011104</v>
      </c>
      <c r="B120" s="49" t="s">
        <v>1555</v>
      </c>
      <c r="C120" s="14"/>
      <c r="D120" s="112"/>
    </row>
    <row r="121" spans="1:4" s="82" customFormat="1" ht="15.75" customHeight="1">
      <c r="A121" s="48">
        <v>2011105</v>
      </c>
      <c r="B121" s="49" t="s">
        <v>1556</v>
      </c>
      <c r="C121" s="14"/>
      <c r="D121" s="112"/>
    </row>
    <row r="122" spans="1:4" s="82" customFormat="1" ht="15.75" customHeight="1">
      <c r="A122" s="48">
        <v>2011106</v>
      </c>
      <c r="B122" s="49" t="s">
        <v>1557</v>
      </c>
      <c r="C122" s="14"/>
      <c r="D122" s="112"/>
    </row>
    <row r="123" spans="1:4" s="82" customFormat="1" ht="15.75" customHeight="1">
      <c r="A123" s="48">
        <v>2011150</v>
      </c>
      <c r="B123" s="49" t="s">
        <v>1493</v>
      </c>
      <c r="C123" s="14">
        <v>120</v>
      </c>
      <c r="D123" s="112"/>
    </row>
    <row r="124" spans="1:4" s="82" customFormat="1" ht="15.75" customHeight="1">
      <c r="A124" s="48">
        <v>2011199</v>
      </c>
      <c r="B124" s="49" t="s">
        <v>1558</v>
      </c>
      <c r="C124" s="14">
        <v>140</v>
      </c>
      <c r="D124" s="112"/>
    </row>
    <row r="125" spans="1:4" s="82" customFormat="1" ht="15.75" customHeight="1">
      <c r="A125" s="45">
        <v>20113</v>
      </c>
      <c r="B125" s="46" t="s">
        <v>1559</v>
      </c>
      <c r="C125" s="66">
        <f>SUM(C126:C135)</f>
        <v>2888</v>
      </c>
      <c r="D125" s="66">
        <f>SUM(D126:D135)</f>
        <v>0</v>
      </c>
    </row>
    <row r="126" spans="1:4" s="82" customFormat="1" ht="15.75" customHeight="1">
      <c r="A126" s="48">
        <v>2011301</v>
      </c>
      <c r="B126" s="49" t="s">
        <v>1484</v>
      </c>
      <c r="C126" s="14">
        <v>2478</v>
      </c>
      <c r="D126" s="112"/>
    </row>
    <row r="127" spans="1:4" s="82" customFormat="1" ht="15.75" customHeight="1">
      <c r="A127" s="48">
        <v>2011302</v>
      </c>
      <c r="B127" s="49" t="s">
        <v>1485</v>
      </c>
      <c r="C127" s="14">
        <v>28</v>
      </c>
      <c r="D127" s="112"/>
    </row>
    <row r="128" spans="1:4" s="111" customFormat="1" ht="15.75" customHeight="1">
      <c r="A128" s="48">
        <v>2011303</v>
      </c>
      <c r="B128" s="49" t="s">
        <v>1486</v>
      </c>
      <c r="C128" s="14"/>
      <c r="D128" s="112"/>
    </row>
    <row r="129" spans="1:4" s="82" customFormat="1" ht="15.75" customHeight="1">
      <c r="A129" s="48">
        <v>2011304</v>
      </c>
      <c r="B129" s="49" t="s">
        <v>1560</v>
      </c>
      <c r="C129" s="14"/>
      <c r="D129" s="112"/>
    </row>
    <row r="130" spans="1:4" s="82" customFormat="1" ht="15.75" customHeight="1">
      <c r="A130" s="48">
        <v>2011305</v>
      </c>
      <c r="B130" s="49" t="s">
        <v>1561</v>
      </c>
      <c r="C130" s="14"/>
      <c r="D130" s="112"/>
    </row>
    <row r="131" spans="1:4" s="82" customFormat="1" ht="15.75" customHeight="1">
      <c r="A131" s="48">
        <v>2011306</v>
      </c>
      <c r="B131" s="49" t="s">
        <v>1562</v>
      </c>
      <c r="C131" s="14"/>
      <c r="D131" s="112"/>
    </row>
    <row r="132" spans="1:4" s="82" customFormat="1" ht="15.75" customHeight="1">
      <c r="A132" s="48">
        <v>2011307</v>
      </c>
      <c r="B132" s="49" t="s">
        <v>1563</v>
      </c>
      <c r="C132" s="14"/>
      <c r="D132" s="112"/>
    </row>
    <row r="133" spans="1:4" s="82" customFormat="1" ht="15.75" customHeight="1">
      <c r="A133" s="48">
        <v>2011308</v>
      </c>
      <c r="B133" s="49" t="s">
        <v>1564</v>
      </c>
      <c r="C133" s="14">
        <v>28</v>
      </c>
      <c r="D133" s="112"/>
    </row>
    <row r="134" spans="1:4" s="82" customFormat="1" ht="15.75" customHeight="1">
      <c r="A134" s="48">
        <v>2011350</v>
      </c>
      <c r="B134" s="49" t="s">
        <v>1493</v>
      </c>
      <c r="C134" s="14">
        <v>354</v>
      </c>
      <c r="D134" s="112"/>
    </row>
    <row r="135" spans="1:4" s="82" customFormat="1" ht="15.75" customHeight="1">
      <c r="A135" s="48">
        <v>2011399</v>
      </c>
      <c r="B135" s="49" t="s">
        <v>1565</v>
      </c>
      <c r="C135" s="14"/>
      <c r="D135" s="112"/>
    </row>
    <row r="136" spans="1:4" s="82" customFormat="1" ht="15.75" customHeight="1">
      <c r="A136" s="45">
        <v>20114</v>
      </c>
      <c r="B136" s="46" t="s">
        <v>1566</v>
      </c>
      <c r="C136" s="66">
        <f>SUM(C137:C149)</f>
        <v>0</v>
      </c>
      <c r="D136" s="66">
        <f>SUM(D137:D149)</f>
        <v>0</v>
      </c>
    </row>
    <row r="137" spans="1:4" s="82" customFormat="1" ht="15.75" customHeight="1">
      <c r="A137" s="48">
        <v>2011401</v>
      </c>
      <c r="B137" s="49" t="s">
        <v>1484</v>
      </c>
      <c r="C137" s="14"/>
      <c r="D137" s="112"/>
    </row>
    <row r="138" spans="1:4" s="82" customFormat="1" ht="15.75" customHeight="1">
      <c r="A138" s="48">
        <v>2011402</v>
      </c>
      <c r="B138" s="49" t="s">
        <v>1485</v>
      </c>
      <c r="C138" s="14"/>
      <c r="D138" s="112"/>
    </row>
    <row r="139" spans="1:4" s="111" customFormat="1" ht="15.75" customHeight="1">
      <c r="A139" s="48">
        <v>2011403</v>
      </c>
      <c r="B139" s="49" t="s">
        <v>1486</v>
      </c>
      <c r="C139" s="14"/>
      <c r="D139" s="112"/>
    </row>
    <row r="140" spans="1:4" s="82" customFormat="1" ht="15.75" customHeight="1">
      <c r="A140" s="48">
        <v>2011404</v>
      </c>
      <c r="B140" s="49" t="s">
        <v>1567</v>
      </c>
      <c r="C140" s="14"/>
      <c r="D140" s="112"/>
    </row>
    <row r="141" spans="1:4" s="82" customFormat="1" ht="15.75" customHeight="1">
      <c r="A141" s="48">
        <v>2011405</v>
      </c>
      <c r="B141" s="49" t="s">
        <v>1568</v>
      </c>
      <c r="C141" s="14"/>
      <c r="D141" s="112"/>
    </row>
    <row r="142" spans="1:4" s="82" customFormat="1" ht="15.75" customHeight="1">
      <c r="A142" s="48">
        <v>2011406</v>
      </c>
      <c r="B142" s="49" t="s">
        <v>1569</v>
      </c>
      <c r="C142" s="14"/>
      <c r="D142" s="112"/>
    </row>
    <row r="143" spans="1:4" s="82" customFormat="1" ht="15.75" customHeight="1">
      <c r="A143" s="48">
        <v>2011407</v>
      </c>
      <c r="B143" s="49" t="s">
        <v>1570</v>
      </c>
      <c r="C143" s="14"/>
      <c r="D143" s="112"/>
    </row>
    <row r="144" spans="1:4" s="82" customFormat="1" ht="15.75" customHeight="1">
      <c r="A144" s="48">
        <v>2011408</v>
      </c>
      <c r="B144" s="49" t="s">
        <v>1571</v>
      </c>
      <c r="C144" s="14"/>
      <c r="D144" s="112"/>
    </row>
    <row r="145" spans="1:4" s="82" customFormat="1" ht="15.75" customHeight="1">
      <c r="A145" s="48">
        <v>2011409</v>
      </c>
      <c r="B145" s="49" t="s">
        <v>1572</v>
      </c>
      <c r="C145" s="14"/>
      <c r="D145" s="112"/>
    </row>
    <row r="146" spans="1:4" s="82" customFormat="1" ht="15.75" customHeight="1">
      <c r="A146" s="48">
        <v>2011410</v>
      </c>
      <c r="B146" s="49" t="s">
        <v>1573</v>
      </c>
      <c r="C146" s="14"/>
      <c r="D146" s="112"/>
    </row>
    <row r="147" spans="1:4" s="82" customFormat="1" ht="15.75" customHeight="1">
      <c r="A147" s="48">
        <v>2011411</v>
      </c>
      <c r="B147" s="49" t="s">
        <v>1574</v>
      </c>
      <c r="C147" s="14"/>
      <c r="D147" s="112"/>
    </row>
    <row r="148" spans="1:4" s="82" customFormat="1" ht="15.75" customHeight="1">
      <c r="A148" s="48">
        <v>2011450</v>
      </c>
      <c r="B148" s="49" t="s">
        <v>1493</v>
      </c>
      <c r="C148" s="14"/>
      <c r="D148" s="112"/>
    </row>
    <row r="149" spans="1:4" s="82" customFormat="1" ht="15.75" customHeight="1">
      <c r="A149" s="48">
        <v>2011499</v>
      </c>
      <c r="B149" s="49" t="s">
        <v>1575</v>
      </c>
      <c r="C149" s="14"/>
      <c r="D149" s="112"/>
    </row>
    <row r="150" spans="1:4" s="82" customFormat="1" ht="15.75" customHeight="1">
      <c r="A150" s="45">
        <v>20123</v>
      </c>
      <c r="B150" s="46" t="s">
        <v>1576</v>
      </c>
      <c r="C150" s="66">
        <f>SUM(C151:C156)</f>
        <v>642</v>
      </c>
      <c r="D150" s="66">
        <f>SUM(D151:D156)</f>
        <v>65</v>
      </c>
    </row>
    <row r="151" spans="1:4" s="111" customFormat="1" ht="15.75" customHeight="1">
      <c r="A151" s="48">
        <v>2012301</v>
      </c>
      <c r="B151" s="49" t="s">
        <v>1484</v>
      </c>
      <c r="C151" s="14">
        <v>415</v>
      </c>
      <c r="D151" s="112"/>
    </row>
    <row r="152" spans="1:4" s="82" customFormat="1" ht="15.75" customHeight="1">
      <c r="A152" s="48">
        <v>2012302</v>
      </c>
      <c r="B152" s="49" t="s">
        <v>1485</v>
      </c>
      <c r="C152" s="14"/>
      <c r="D152" s="112"/>
    </row>
    <row r="153" spans="1:4" s="82" customFormat="1" ht="15.75" customHeight="1">
      <c r="A153" s="48">
        <v>2012303</v>
      </c>
      <c r="B153" s="49" t="s">
        <v>1486</v>
      </c>
      <c r="C153" s="14"/>
      <c r="D153" s="112"/>
    </row>
    <row r="154" spans="1:4" s="82" customFormat="1" ht="15.75" customHeight="1">
      <c r="A154" s="48">
        <v>2012304</v>
      </c>
      <c r="B154" s="49" t="s">
        <v>1577</v>
      </c>
      <c r="C154" s="14">
        <v>65</v>
      </c>
      <c r="D154" s="112">
        <v>65</v>
      </c>
    </row>
    <row r="155" spans="1:4" s="82" customFormat="1" ht="15.75" customHeight="1">
      <c r="A155" s="48">
        <v>2012350</v>
      </c>
      <c r="B155" s="49" t="s">
        <v>1493</v>
      </c>
      <c r="C155" s="14">
        <v>123</v>
      </c>
      <c r="D155" s="112"/>
    </row>
    <row r="156" spans="1:4" s="82" customFormat="1" ht="15.75" customHeight="1">
      <c r="A156" s="48">
        <v>2012399</v>
      </c>
      <c r="B156" s="49" t="s">
        <v>1578</v>
      </c>
      <c r="C156" s="14">
        <v>39</v>
      </c>
      <c r="D156" s="112"/>
    </row>
    <row r="157" spans="1:4" s="82" customFormat="1" ht="15.75" customHeight="1">
      <c r="A157" s="45">
        <v>20125</v>
      </c>
      <c r="B157" s="46" t="s">
        <v>1579</v>
      </c>
      <c r="C157" s="66">
        <f>SUM(C158:C164)</f>
        <v>0</v>
      </c>
      <c r="D157" s="66">
        <f>SUM(D158:D164)</f>
        <v>0</v>
      </c>
    </row>
    <row r="158" spans="1:4" s="82" customFormat="1" ht="15.75" customHeight="1">
      <c r="A158" s="48">
        <v>2012501</v>
      </c>
      <c r="B158" s="49" t="s">
        <v>1484</v>
      </c>
      <c r="C158" s="14"/>
      <c r="D158" s="112"/>
    </row>
    <row r="159" spans="1:4" s="82" customFormat="1" ht="15.75" customHeight="1">
      <c r="A159" s="48">
        <v>2012502</v>
      </c>
      <c r="B159" s="49" t="s">
        <v>1485</v>
      </c>
      <c r="C159" s="14"/>
      <c r="D159" s="112"/>
    </row>
    <row r="160" spans="1:4" s="82" customFormat="1" ht="15.75" customHeight="1">
      <c r="A160" s="48">
        <v>2012503</v>
      </c>
      <c r="B160" s="49" t="s">
        <v>1486</v>
      </c>
      <c r="C160" s="14"/>
      <c r="D160" s="112"/>
    </row>
    <row r="161" spans="1:4" s="111" customFormat="1" ht="15.75" customHeight="1">
      <c r="A161" s="48">
        <v>2012504</v>
      </c>
      <c r="B161" s="49" t="s">
        <v>1580</v>
      </c>
      <c r="C161" s="14"/>
      <c r="D161" s="112"/>
    </row>
    <row r="162" spans="1:4" s="82" customFormat="1" ht="15.75" customHeight="1">
      <c r="A162" s="48">
        <v>2012505</v>
      </c>
      <c r="B162" s="49" t="s">
        <v>1581</v>
      </c>
      <c r="C162" s="14"/>
      <c r="D162" s="112"/>
    </row>
    <row r="163" spans="1:4" s="82" customFormat="1" ht="15.75" customHeight="1">
      <c r="A163" s="48">
        <v>2012550</v>
      </c>
      <c r="B163" s="49" t="s">
        <v>1493</v>
      </c>
      <c r="C163" s="14"/>
      <c r="D163" s="112"/>
    </row>
    <row r="164" spans="1:4" s="82" customFormat="1" ht="15.75" customHeight="1">
      <c r="A164" s="48">
        <v>2012599</v>
      </c>
      <c r="B164" s="49" t="s">
        <v>1582</v>
      </c>
      <c r="C164" s="14"/>
      <c r="D164" s="112"/>
    </row>
    <row r="165" spans="1:4" s="82" customFormat="1" ht="15.75" customHeight="1">
      <c r="A165" s="45">
        <v>20126</v>
      </c>
      <c r="B165" s="46" t="s">
        <v>1583</v>
      </c>
      <c r="C165" s="66">
        <f>SUM(C166:C170)</f>
        <v>535</v>
      </c>
      <c r="D165" s="66">
        <f>SUM(D166:D170)</f>
        <v>0</v>
      </c>
    </row>
    <row r="166" spans="1:4" s="82" customFormat="1" ht="15.75" customHeight="1">
      <c r="A166" s="48">
        <v>2012601</v>
      </c>
      <c r="B166" s="49" t="s">
        <v>1484</v>
      </c>
      <c r="C166" s="14">
        <v>427</v>
      </c>
      <c r="D166" s="112"/>
    </row>
    <row r="167" spans="1:4" s="82" customFormat="1" ht="15.75" customHeight="1">
      <c r="A167" s="48">
        <v>2012602</v>
      </c>
      <c r="B167" s="49" t="s">
        <v>1485</v>
      </c>
      <c r="C167" s="14"/>
      <c r="D167" s="112"/>
    </row>
    <row r="168" spans="1:4" s="82" customFormat="1" ht="15.75" customHeight="1">
      <c r="A168" s="48">
        <v>2012603</v>
      </c>
      <c r="B168" s="49" t="s">
        <v>1486</v>
      </c>
      <c r="C168" s="14"/>
      <c r="D168" s="112"/>
    </row>
    <row r="169" spans="1:4" s="82" customFormat="1" ht="15.75" customHeight="1">
      <c r="A169" s="48">
        <v>2012604</v>
      </c>
      <c r="B169" s="49" t="s">
        <v>1584</v>
      </c>
      <c r="C169" s="14">
        <v>108</v>
      </c>
      <c r="D169" s="112"/>
    </row>
    <row r="170" spans="1:4" s="82" customFormat="1" ht="15.75" customHeight="1">
      <c r="A170" s="48">
        <v>2012699</v>
      </c>
      <c r="B170" s="49" t="s">
        <v>1585</v>
      </c>
      <c r="C170" s="14"/>
      <c r="D170" s="112"/>
    </row>
    <row r="171" spans="1:4" s="82" customFormat="1" ht="15.75" customHeight="1">
      <c r="A171" s="45">
        <v>20128</v>
      </c>
      <c r="B171" s="46" t="s">
        <v>1586</v>
      </c>
      <c r="C171" s="66">
        <f>SUM(C172:C177)</f>
        <v>136</v>
      </c>
      <c r="D171" s="66">
        <f>SUM(D172:D177)</f>
        <v>0</v>
      </c>
    </row>
    <row r="172" spans="1:4" s="82" customFormat="1" ht="15.75" customHeight="1">
      <c r="A172" s="48">
        <v>2012801</v>
      </c>
      <c r="B172" s="49" t="s">
        <v>1484</v>
      </c>
      <c r="C172" s="14">
        <v>2</v>
      </c>
      <c r="D172" s="112"/>
    </row>
    <row r="173" spans="1:4" s="82" customFormat="1" ht="15.75" customHeight="1">
      <c r="A173" s="48">
        <v>2012802</v>
      </c>
      <c r="B173" s="49" t="s">
        <v>1485</v>
      </c>
      <c r="C173" s="14">
        <v>134</v>
      </c>
      <c r="D173" s="112"/>
    </row>
    <row r="174" spans="1:4" s="111" customFormat="1" ht="15.75" customHeight="1">
      <c r="A174" s="48">
        <v>2012803</v>
      </c>
      <c r="B174" s="49" t="s">
        <v>1486</v>
      </c>
      <c r="C174" s="14"/>
      <c r="D174" s="112"/>
    </row>
    <row r="175" spans="1:4" s="82" customFormat="1" ht="15.75" customHeight="1">
      <c r="A175" s="48">
        <v>2012804</v>
      </c>
      <c r="B175" s="49" t="s">
        <v>1498</v>
      </c>
      <c r="C175" s="14"/>
      <c r="D175" s="112"/>
    </row>
    <row r="176" spans="1:4" s="82" customFormat="1" ht="15.75" customHeight="1">
      <c r="A176" s="48">
        <v>2012850</v>
      </c>
      <c r="B176" s="49" t="s">
        <v>1493</v>
      </c>
      <c r="C176" s="14"/>
      <c r="D176" s="112"/>
    </row>
    <row r="177" spans="1:4" s="82" customFormat="1" ht="15.75" customHeight="1">
      <c r="A177" s="48">
        <v>2012899</v>
      </c>
      <c r="B177" s="49" t="s">
        <v>1587</v>
      </c>
      <c r="C177" s="14"/>
      <c r="D177" s="112"/>
    </row>
    <row r="178" spans="1:4" s="82" customFormat="1" ht="15.75" customHeight="1">
      <c r="A178" s="45">
        <v>20129</v>
      </c>
      <c r="B178" s="46" t="s">
        <v>1588</v>
      </c>
      <c r="C178" s="66">
        <f>SUM(C179:C184)</f>
        <v>1797</v>
      </c>
      <c r="D178" s="66">
        <f>SUM(D179:D184)</f>
        <v>245</v>
      </c>
    </row>
    <row r="179" spans="1:4" s="82" customFormat="1" ht="15.75" customHeight="1">
      <c r="A179" s="48">
        <v>2012901</v>
      </c>
      <c r="B179" s="49" t="s">
        <v>1484</v>
      </c>
      <c r="C179" s="14">
        <v>564</v>
      </c>
      <c r="D179" s="112"/>
    </row>
    <row r="180" spans="1:4" s="82" customFormat="1" ht="15.75" customHeight="1">
      <c r="A180" s="48">
        <v>2012902</v>
      </c>
      <c r="B180" s="49" t="s">
        <v>1485</v>
      </c>
      <c r="C180" s="14">
        <v>334</v>
      </c>
      <c r="D180" s="112"/>
    </row>
    <row r="181" spans="1:4" s="111" customFormat="1" ht="15.75" customHeight="1">
      <c r="A181" s="48">
        <v>2012903</v>
      </c>
      <c r="B181" s="49" t="s">
        <v>1486</v>
      </c>
      <c r="C181" s="14"/>
      <c r="D181" s="112"/>
    </row>
    <row r="182" spans="1:4" s="82" customFormat="1" ht="15.75" customHeight="1">
      <c r="A182" s="48">
        <v>2012906</v>
      </c>
      <c r="B182" s="49" t="s">
        <v>1589</v>
      </c>
      <c r="C182" s="14"/>
      <c r="D182" s="112"/>
    </row>
    <row r="183" spans="1:4" s="82" customFormat="1" ht="15.75" customHeight="1">
      <c r="A183" s="48">
        <v>2012950</v>
      </c>
      <c r="B183" s="49" t="s">
        <v>1493</v>
      </c>
      <c r="C183" s="14">
        <v>654</v>
      </c>
      <c r="D183" s="112"/>
    </row>
    <row r="184" spans="1:4" s="82" customFormat="1" ht="15.75" customHeight="1">
      <c r="A184" s="48">
        <v>2012999</v>
      </c>
      <c r="B184" s="49" t="s">
        <v>1590</v>
      </c>
      <c r="C184" s="14">
        <v>245</v>
      </c>
      <c r="D184" s="112">
        <v>245</v>
      </c>
    </row>
    <row r="185" spans="1:4" s="82" customFormat="1" ht="15.75" customHeight="1">
      <c r="A185" s="45">
        <v>20131</v>
      </c>
      <c r="B185" s="46" t="s">
        <v>1591</v>
      </c>
      <c r="C185" s="66">
        <f>SUM(C186:C191)</f>
        <v>3951</v>
      </c>
      <c r="D185" s="66">
        <f>SUM(D186:D191)</f>
        <v>0</v>
      </c>
    </row>
    <row r="186" spans="1:4" s="82" customFormat="1" ht="15.75" customHeight="1">
      <c r="A186" s="48">
        <v>2013101</v>
      </c>
      <c r="B186" s="49" t="s">
        <v>1484</v>
      </c>
      <c r="C186" s="14">
        <v>3162</v>
      </c>
      <c r="D186" s="112"/>
    </row>
    <row r="187" spans="1:4" s="82" customFormat="1" ht="15.75" customHeight="1">
      <c r="A187" s="48">
        <v>2013102</v>
      </c>
      <c r="B187" s="49" t="s">
        <v>1485</v>
      </c>
      <c r="C187" s="14">
        <v>789</v>
      </c>
      <c r="D187" s="112"/>
    </row>
    <row r="188" spans="1:4" s="111" customFormat="1" ht="15.75" customHeight="1">
      <c r="A188" s="48">
        <v>2013103</v>
      </c>
      <c r="B188" s="49" t="s">
        <v>1486</v>
      </c>
      <c r="C188" s="14"/>
      <c r="D188" s="112"/>
    </row>
    <row r="189" spans="1:4" s="82" customFormat="1" ht="15.75" customHeight="1">
      <c r="A189" s="48">
        <v>2013105</v>
      </c>
      <c r="B189" s="49" t="s">
        <v>1592</v>
      </c>
      <c r="C189" s="14"/>
      <c r="D189" s="112"/>
    </row>
    <row r="190" spans="1:4" s="82" customFormat="1" ht="15.75" customHeight="1">
      <c r="A190" s="48">
        <v>2013150</v>
      </c>
      <c r="B190" s="49" t="s">
        <v>1493</v>
      </c>
      <c r="C190" s="14"/>
      <c r="D190" s="112"/>
    </row>
    <row r="191" spans="1:4" s="82" customFormat="1" ht="15.75" customHeight="1">
      <c r="A191" s="48">
        <v>2013199</v>
      </c>
      <c r="B191" s="49" t="s">
        <v>1593</v>
      </c>
      <c r="C191" s="14"/>
      <c r="D191" s="112"/>
    </row>
    <row r="192" spans="1:4" s="82" customFormat="1" ht="15.75" customHeight="1">
      <c r="A192" s="45">
        <v>20132</v>
      </c>
      <c r="B192" s="46" t="s">
        <v>1594</v>
      </c>
      <c r="C192" s="66">
        <f>SUM(C193:C198)</f>
        <v>2017</v>
      </c>
      <c r="D192" s="66">
        <f>SUM(D193:D198)</f>
        <v>0</v>
      </c>
    </row>
    <row r="193" spans="1:4" s="82" customFormat="1" ht="15.75" customHeight="1">
      <c r="A193" s="48">
        <v>2013201</v>
      </c>
      <c r="B193" s="49" t="s">
        <v>1484</v>
      </c>
      <c r="C193" s="14">
        <v>1193</v>
      </c>
      <c r="D193" s="112"/>
    </row>
    <row r="194" spans="1:4" s="82" customFormat="1" ht="15.75" customHeight="1">
      <c r="A194" s="48">
        <v>2013202</v>
      </c>
      <c r="B194" s="49" t="s">
        <v>1485</v>
      </c>
      <c r="C194" s="14">
        <v>177</v>
      </c>
      <c r="D194" s="112"/>
    </row>
    <row r="195" spans="1:4" s="82" customFormat="1" ht="15.75" customHeight="1">
      <c r="A195" s="48">
        <v>2013203</v>
      </c>
      <c r="B195" s="49" t="s">
        <v>1486</v>
      </c>
      <c r="C195" s="14"/>
      <c r="D195" s="112"/>
    </row>
    <row r="196" spans="1:4" s="82" customFormat="1" ht="15.75" customHeight="1">
      <c r="A196" s="48">
        <v>2013204</v>
      </c>
      <c r="B196" s="49" t="s">
        <v>1595</v>
      </c>
      <c r="C196" s="14"/>
      <c r="D196" s="112"/>
    </row>
    <row r="197" spans="1:4" s="111" customFormat="1" ht="15.75" customHeight="1">
      <c r="A197" s="48">
        <v>2013250</v>
      </c>
      <c r="B197" s="49" t="s">
        <v>1493</v>
      </c>
      <c r="C197" s="14">
        <v>72</v>
      </c>
      <c r="D197" s="112"/>
    </row>
    <row r="198" spans="1:4" s="82" customFormat="1" ht="15.75" customHeight="1">
      <c r="A198" s="48">
        <v>2013299</v>
      </c>
      <c r="B198" s="49" t="s">
        <v>1596</v>
      </c>
      <c r="C198" s="14">
        <v>575</v>
      </c>
      <c r="D198" s="112"/>
    </row>
    <row r="199" spans="1:4" s="82" customFormat="1" ht="15.75" customHeight="1">
      <c r="A199" s="45">
        <v>20133</v>
      </c>
      <c r="B199" s="46" t="s">
        <v>1597</v>
      </c>
      <c r="C199" s="66">
        <f>SUM(C200:C204)</f>
        <v>1249</v>
      </c>
      <c r="D199" s="66">
        <f>SUM(D200:D204)</f>
        <v>0</v>
      </c>
    </row>
    <row r="200" spans="1:4" s="82" customFormat="1" ht="15.75" customHeight="1">
      <c r="A200" s="48">
        <v>2013301</v>
      </c>
      <c r="B200" s="49" t="s">
        <v>1484</v>
      </c>
      <c r="C200" s="14">
        <v>664</v>
      </c>
      <c r="D200" s="112"/>
    </row>
    <row r="201" spans="1:4" s="82" customFormat="1" ht="15.75" customHeight="1">
      <c r="A201" s="48">
        <v>2013302</v>
      </c>
      <c r="B201" s="49" t="s">
        <v>1485</v>
      </c>
      <c r="C201" s="14">
        <v>402</v>
      </c>
      <c r="D201" s="112"/>
    </row>
    <row r="202" spans="1:4" s="82" customFormat="1" ht="15.75" customHeight="1">
      <c r="A202" s="48">
        <v>2013303</v>
      </c>
      <c r="B202" s="49" t="s">
        <v>1486</v>
      </c>
      <c r="C202" s="14"/>
      <c r="D202" s="112"/>
    </row>
    <row r="203" spans="1:4" s="111" customFormat="1" ht="15.75" customHeight="1">
      <c r="A203" s="48">
        <v>2013350</v>
      </c>
      <c r="B203" s="49" t="s">
        <v>1493</v>
      </c>
      <c r="C203" s="14">
        <v>183</v>
      </c>
      <c r="D203" s="112"/>
    </row>
    <row r="204" spans="1:4" s="82" customFormat="1" ht="15.75" customHeight="1">
      <c r="A204" s="48">
        <v>2013399</v>
      </c>
      <c r="B204" s="49" t="s">
        <v>1598</v>
      </c>
      <c r="C204" s="14"/>
      <c r="D204" s="112"/>
    </row>
    <row r="205" spans="1:4" s="82" customFormat="1" ht="15.75" customHeight="1">
      <c r="A205" s="45">
        <v>20134</v>
      </c>
      <c r="B205" s="46" t="s">
        <v>1599</v>
      </c>
      <c r="C205" s="66">
        <f>SUM(C206:C212)</f>
        <v>1254</v>
      </c>
      <c r="D205" s="66">
        <f>SUM(D206:D212)</f>
        <v>0</v>
      </c>
    </row>
    <row r="206" spans="1:4" s="82" customFormat="1" ht="15.75" customHeight="1">
      <c r="A206" s="48">
        <v>2013401</v>
      </c>
      <c r="B206" s="49" t="s">
        <v>1484</v>
      </c>
      <c r="C206" s="14">
        <v>1143</v>
      </c>
      <c r="D206" s="112"/>
    </row>
    <row r="207" spans="1:4" s="82" customFormat="1" ht="15.75" customHeight="1">
      <c r="A207" s="48">
        <v>2013402</v>
      </c>
      <c r="B207" s="49" t="s">
        <v>1485</v>
      </c>
      <c r="C207" s="14">
        <v>51</v>
      </c>
      <c r="D207" s="112"/>
    </row>
    <row r="208" spans="1:4" s="82" customFormat="1" ht="15.75" customHeight="1">
      <c r="A208" s="48">
        <v>2013403</v>
      </c>
      <c r="B208" s="49" t="s">
        <v>1486</v>
      </c>
      <c r="C208" s="14"/>
      <c r="D208" s="112"/>
    </row>
    <row r="209" spans="1:4" s="82" customFormat="1" ht="15.75" customHeight="1">
      <c r="A209" s="48">
        <v>2013404</v>
      </c>
      <c r="B209" s="49" t="s">
        <v>1600</v>
      </c>
      <c r="C209" s="14"/>
      <c r="D209" s="112"/>
    </row>
    <row r="210" spans="1:4" s="111" customFormat="1" ht="15.75" customHeight="1">
      <c r="A210" s="48">
        <v>2013405</v>
      </c>
      <c r="B210" s="49" t="s">
        <v>1601</v>
      </c>
      <c r="C210" s="14"/>
      <c r="D210" s="112"/>
    </row>
    <row r="211" spans="1:4" s="82" customFormat="1" ht="15.75" customHeight="1">
      <c r="A211" s="48">
        <v>2013450</v>
      </c>
      <c r="B211" s="49" t="s">
        <v>1493</v>
      </c>
      <c r="C211" s="14">
        <v>60</v>
      </c>
      <c r="D211" s="112"/>
    </row>
    <row r="212" spans="1:4" s="82" customFormat="1" ht="15.75" customHeight="1">
      <c r="A212" s="48">
        <v>2013499</v>
      </c>
      <c r="B212" s="49" t="s">
        <v>1602</v>
      </c>
      <c r="C212" s="14"/>
      <c r="D212" s="112"/>
    </row>
    <row r="213" spans="1:4" s="82" customFormat="1" ht="15.75" customHeight="1">
      <c r="A213" s="45">
        <v>20135</v>
      </c>
      <c r="B213" s="46" t="s">
        <v>1603</v>
      </c>
      <c r="C213" s="66">
        <f>SUM(C214:C218)</f>
        <v>0</v>
      </c>
      <c r="D213" s="66">
        <f>SUM(D214:D218)</f>
        <v>0</v>
      </c>
    </row>
    <row r="214" spans="1:4" s="82" customFormat="1" ht="15.75" customHeight="1">
      <c r="A214" s="48">
        <v>2013501</v>
      </c>
      <c r="B214" s="49" t="s">
        <v>1484</v>
      </c>
      <c r="C214" s="14"/>
      <c r="D214" s="112"/>
    </row>
    <row r="215" spans="1:4" s="82" customFormat="1" ht="15.75" customHeight="1">
      <c r="A215" s="48">
        <v>2013502</v>
      </c>
      <c r="B215" s="49" t="s">
        <v>1485</v>
      </c>
      <c r="C215" s="14"/>
      <c r="D215" s="112"/>
    </row>
    <row r="216" spans="1:4" s="82" customFormat="1" ht="15.75" customHeight="1">
      <c r="A216" s="48">
        <v>2013503</v>
      </c>
      <c r="B216" s="49" t="s">
        <v>1486</v>
      </c>
      <c r="C216" s="14"/>
      <c r="D216" s="112"/>
    </row>
    <row r="217" spans="1:4" s="82" customFormat="1" ht="15.75" customHeight="1">
      <c r="A217" s="48">
        <v>2013550</v>
      </c>
      <c r="B217" s="49" t="s">
        <v>1493</v>
      </c>
      <c r="C217" s="14"/>
      <c r="D217" s="112"/>
    </row>
    <row r="218" spans="1:4" s="111" customFormat="1" ht="15.75" customHeight="1">
      <c r="A218" s="48">
        <v>2013599</v>
      </c>
      <c r="B218" s="49" t="s">
        <v>1604</v>
      </c>
      <c r="C218" s="14"/>
      <c r="D218" s="112"/>
    </row>
    <row r="219" spans="1:4" s="82" customFormat="1" ht="15.75" customHeight="1">
      <c r="A219" s="45">
        <v>20136</v>
      </c>
      <c r="B219" s="46" t="s">
        <v>1605</v>
      </c>
      <c r="C219" s="66">
        <f>SUM(C220:C224)</f>
        <v>0</v>
      </c>
      <c r="D219" s="66">
        <f>SUM(D220:D224)</f>
        <v>0</v>
      </c>
    </row>
    <row r="220" spans="1:4" s="82" customFormat="1" ht="15.75" customHeight="1">
      <c r="A220" s="48">
        <v>2013601</v>
      </c>
      <c r="B220" s="49" t="s">
        <v>1484</v>
      </c>
      <c r="C220" s="14"/>
      <c r="D220" s="112"/>
    </row>
    <row r="221" spans="1:4" s="82" customFormat="1" ht="15.75" customHeight="1">
      <c r="A221" s="48">
        <v>2013602</v>
      </c>
      <c r="B221" s="49" t="s">
        <v>1485</v>
      </c>
      <c r="C221" s="14"/>
      <c r="D221" s="112"/>
    </row>
    <row r="222" spans="1:4" s="82" customFormat="1" ht="15.75" customHeight="1">
      <c r="A222" s="48">
        <v>2013603</v>
      </c>
      <c r="B222" s="49" t="s">
        <v>1486</v>
      </c>
      <c r="C222" s="14"/>
      <c r="D222" s="112"/>
    </row>
    <row r="223" spans="1:4" s="82" customFormat="1" ht="15.75" customHeight="1">
      <c r="A223" s="48">
        <v>2013650</v>
      </c>
      <c r="B223" s="49" t="s">
        <v>1493</v>
      </c>
      <c r="C223" s="14"/>
      <c r="D223" s="112"/>
    </row>
    <row r="224" spans="1:4" s="82" customFormat="1" ht="15.75" customHeight="1">
      <c r="A224" s="48">
        <v>2013699</v>
      </c>
      <c r="B224" s="49" t="s">
        <v>1606</v>
      </c>
      <c r="C224" s="14"/>
      <c r="D224" s="112"/>
    </row>
    <row r="225" spans="1:4" s="111" customFormat="1" ht="15.75" customHeight="1">
      <c r="A225" s="45">
        <v>20137</v>
      </c>
      <c r="B225" s="46" t="s">
        <v>1607</v>
      </c>
      <c r="C225" s="66">
        <f>SUM(C226:C230)</f>
        <v>0</v>
      </c>
      <c r="D225" s="66">
        <f>SUM(D226:D230)</f>
        <v>0</v>
      </c>
    </row>
    <row r="226" spans="1:4" s="82" customFormat="1" ht="15.75" customHeight="1">
      <c r="A226" s="48">
        <v>2013701</v>
      </c>
      <c r="B226" s="49" t="s">
        <v>1484</v>
      </c>
      <c r="C226" s="14"/>
      <c r="D226" s="112"/>
    </row>
    <row r="227" spans="1:4" s="82" customFormat="1" ht="15.75" customHeight="1">
      <c r="A227" s="48">
        <v>2013702</v>
      </c>
      <c r="B227" s="49" t="s">
        <v>1485</v>
      </c>
      <c r="C227" s="14"/>
      <c r="D227" s="112"/>
    </row>
    <row r="228" spans="1:4" s="82" customFormat="1" ht="15.75" customHeight="1">
      <c r="A228" s="48">
        <v>2013703</v>
      </c>
      <c r="B228" s="49" t="s">
        <v>1486</v>
      </c>
      <c r="C228" s="14"/>
      <c r="D228" s="112"/>
    </row>
    <row r="229" spans="1:4" s="82" customFormat="1" ht="15.75" customHeight="1">
      <c r="A229" s="48">
        <v>2013750</v>
      </c>
      <c r="B229" s="49" t="s">
        <v>1493</v>
      </c>
      <c r="C229" s="14"/>
      <c r="D229" s="112"/>
    </row>
    <row r="230" spans="1:4" s="82" customFormat="1" ht="15.75" customHeight="1">
      <c r="A230" s="48">
        <v>2013799</v>
      </c>
      <c r="B230" s="49" t="s">
        <v>1608</v>
      </c>
      <c r="C230" s="14"/>
      <c r="D230" s="112"/>
    </row>
    <row r="231" spans="1:4" s="111" customFormat="1" ht="15.75" customHeight="1">
      <c r="A231" s="45">
        <v>20138</v>
      </c>
      <c r="B231" s="46" t="s">
        <v>1609</v>
      </c>
      <c r="C231" s="66">
        <f>SUM(C232:C247)</f>
        <v>6916</v>
      </c>
      <c r="D231" s="66">
        <f>SUM(D232:D247)</f>
        <v>0</v>
      </c>
    </row>
    <row r="232" spans="1:4" s="82" customFormat="1" ht="15.75" customHeight="1">
      <c r="A232" s="48">
        <v>2013801</v>
      </c>
      <c r="B232" s="49" t="s">
        <v>1484</v>
      </c>
      <c r="C232" s="14">
        <v>4051</v>
      </c>
      <c r="D232" s="112"/>
    </row>
    <row r="233" spans="1:4" s="82" customFormat="1" ht="15.75" customHeight="1">
      <c r="A233" s="48">
        <v>2013802</v>
      </c>
      <c r="B233" s="49" t="s">
        <v>1485</v>
      </c>
      <c r="C233" s="14">
        <v>36</v>
      </c>
      <c r="D233" s="112"/>
    </row>
    <row r="234" spans="1:4" s="82" customFormat="1" ht="15.75" customHeight="1">
      <c r="A234" s="48">
        <v>2013803</v>
      </c>
      <c r="B234" s="49" t="s">
        <v>1486</v>
      </c>
      <c r="C234" s="14"/>
      <c r="D234" s="112"/>
    </row>
    <row r="235" spans="1:4" s="82" customFormat="1" ht="15.75" customHeight="1">
      <c r="A235" s="48">
        <v>2013804</v>
      </c>
      <c r="B235" s="49" t="s">
        <v>1610</v>
      </c>
      <c r="C235" s="14">
        <v>17</v>
      </c>
      <c r="D235" s="112"/>
    </row>
    <row r="236" spans="1:4" s="82" customFormat="1" ht="15.75" customHeight="1">
      <c r="A236" s="48">
        <v>2013805</v>
      </c>
      <c r="B236" s="49" t="s">
        <v>1611</v>
      </c>
      <c r="C236" s="14">
        <v>30</v>
      </c>
      <c r="D236" s="112"/>
    </row>
    <row r="237" spans="1:4" s="111" customFormat="1" ht="15.75" customHeight="1">
      <c r="A237" s="48">
        <v>2013806</v>
      </c>
      <c r="B237" s="49" t="s">
        <v>1612</v>
      </c>
      <c r="C237" s="14"/>
      <c r="D237" s="112"/>
    </row>
    <row r="238" spans="1:4" s="82" customFormat="1" ht="15.75" customHeight="1">
      <c r="A238" s="48">
        <v>2013807</v>
      </c>
      <c r="B238" s="49" t="s">
        <v>1613</v>
      </c>
      <c r="C238" s="14"/>
      <c r="D238" s="112"/>
    </row>
    <row r="239" spans="1:4" s="82" customFormat="1" ht="15.75" customHeight="1">
      <c r="A239" s="48">
        <v>2013808</v>
      </c>
      <c r="B239" s="49" t="s">
        <v>1526</v>
      </c>
      <c r="C239" s="14"/>
      <c r="D239" s="112"/>
    </row>
    <row r="240" spans="1:4" s="82" customFormat="1" ht="15.75" customHeight="1">
      <c r="A240" s="48">
        <v>2013809</v>
      </c>
      <c r="B240" s="49" t="s">
        <v>1614</v>
      </c>
      <c r="C240" s="14"/>
      <c r="D240" s="112"/>
    </row>
    <row r="241" spans="1:4" s="82" customFormat="1" ht="15.75" customHeight="1">
      <c r="A241" s="48">
        <v>2013810</v>
      </c>
      <c r="B241" s="49" t="s">
        <v>1615</v>
      </c>
      <c r="C241" s="14"/>
      <c r="D241" s="112"/>
    </row>
    <row r="242" spans="1:4" s="82" customFormat="1" ht="15.75" customHeight="1">
      <c r="A242" s="48">
        <v>2013811</v>
      </c>
      <c r="B242" s="49" t="s">
        <v>1616</v>
      </c>
      <c r="C242" s="14"/>
      <c r="D242" s="112"/>
    </row>
    <row r="243" spans="1:4" s="111" customFormat="1" ht="15.75" customHeight="1">
      <c r="A243" s="48">
        <v>2013812</v>
      </c>
      <c r="B243" s="49" t="s">
        <v>1617</v>
      </c>
      <c r="C243" s="14"/>
      <c r="D243" s="112"/>
    </row>
    <row r="244" spans="1:4" s="82" customFormat="1" ht="15.75" customHeight="1">
      <c r="A244" s="48">
        <v>2013813</v>
      </c>
      <c r="B244" s="49" t="s">
        <v>1618</v>
      </c>
      <c r="C244" s="14"/>
      <c r="D244" s="112"/>
    </row>
    <row r="245" spans="1:4" s="82" customFormat="1" ht="15.75" customHeight="1">
      <c r="A245" s="48">
        <v>2013814</v>
      </c>
      <c r="B245" s="49" t="s">
        <v>1619</v>
      </c>
      <c r="C245" s="14"/>
      <c r="D245" s="112"/>
    </row>
    <row r="246" spans="1:4" s="82" customFormat="1" ht="15.75" customHeight="1">
      <c r="A246" s="48">
        <v>2013850</v>
      </c>
      <c r="B246" s="49" t="s">
        <v>1493</v>
      </c>
      <c r="C246" s="14">
        <v>2479</v>
      </c>
      <c r="D246" s="112"/>
    </row>
    <row r="247" spans="1:4" s="82" customFormat="1" ht="15.75" customHeight="1">
      <c r="A247" s="48">
        <v>2013899</v>
      </c>
      <c r="B247" s="49" t="s">
        <v>1620</v>
      </c>
      <c r="C247" s="14">
        <v>303</v>
      </c>
      <c r="D247" s="112"/>
    </row>
    <row r="248" spans="1:4" s="82" customFormat="1" ht="15.75" customHeight="1">
      <c r="A248" s="45">
        <v>20199</v>
      </c>
      <c r="B248" s="46" t="s">
        <v>1621</v>
      </c>
      <c r="C248" s="66">
        <f>SUM(C249:C250)</f>
        <v>93</v>
      </c>
      <c r="D248" s="66">
        <f>SUM(D249:D250)</f>
        <v>0</v>
      </c>
    </row>
    <row r="249" spans="1:4" s="111" customFormat="1" ht="15.75" customHeight="1">
      <c r="A249" s="48">
        <v>2019901</v>
      </c>
      <c r="B249" s="49" t="s">
        <v>1622</v>
      </c>
      <c r="C249" s="14"/>
      <c r="D249" s="112"/>
    </row>
    <row r="250" spans="1:4" s="82" customFormat="1" ht="15.75" customHeight="1">
      <c r="A250" s="48">
        <v>2019999</v>
      </c>
      <c r="B250" s="49" t="s">
        <v>1623</v>
      </c>
      <c r="C250" s="14">
        <v>93</v>
      </c>
      <c r="D250" s="112"/>
    </row>
    <row r="251" spans="1:4" s="82" customFormat="1" ht="15.75" customHeight="1">
      <c r="A251" s="45">
        <v>202</v>
      </c>
      <c r="B251" s="46" t="s">
        <v>1624</v>
      </c>
      <c r="C251" s="66">
        <f>C252+C259+C262+C265+C271+C275+C277+C282+C288</f>
        <v>0</v>
      </c>
      <c r="D251" s="66">
        <f>D252+D259+D262+D265+D271+D275+D277+D282+D288</f>
        <v>0</v>
      </c>
    </row>
    <row r="252" spans="1:4" s="82" customFormat="1" ht="15.75" customHeight="1">
      <c r="A252" s="45">
        <v>20201</v>
      </c>
      <c r="B252" s="46" t="s">
        <v>1625</v>
      </c>
      <c r="C252" s="66">
        <f>SUM(C253:C258)</f>
        <v>0</v>
      </c>
      <c r="D252" s="66">
        <f>SUM(D253:D258)</f>
        <v>0</v>
      </c>
    </row>
    <row r="253" spans="1:4" s="82" customFormat="1" ht="15.75" customHeight="1">
      <c r="A253" s="48">
        <v>2020101</v>
      </c>
      <c r="B253" s="49" t="s">
        <v>1484</v>
      </c>
      <c r="C253" s="14"/>
      <c r="D253" s="112"/>
    </row>
    <row r="254" spans="1:4" s="82" customFormat="1" ht="15.75" customHeight="1">
      <c r="A254" s="48">
        <v>2020102</v>
      </c>
      <c r="B254" s="49" t="s">
        <v>1485</v>
      </c>
      <c r="C254" s="14"/>
      <c r="D254" s="112"/>
    </row>
    <row r="255" spans="1:4" s="111" customFormat="1" ht="15.75" customHeight="1">
      <c r="A255" s="48">
        <v>2020103</v>
      </c>
      <c r="B255" s="49" t="s">
        <v>1486</v>
      </c>
      <c r="C255" s="14"/>
      <c r="D255" s="112"/>
    </row>
    <row r="256" spans="1:4" s="82" customFormat="1" ht="15.75" customHeight="1">
      <c r="A256" s="48">
        <v>2020104</v>
      </c>
      <c r="B256" s="49" t="s">
        <v>1592</v>
      </c>
      <c r="C256" s="14"/>
      <c r="D256" s="112"/>
    </row>
    <row r="257" spans="1:4" s="82" customFormat="1" ht="15.75" customHeight="1">
      <c r="A257" s="48">
        <v>2020150</v>
      </c>
      <c r="B257" s="49" t="s">
        <v>1493</v>
      </c>
      <c r="C257" s="14"/>
      <c r="D257" s="112"/>
    </row>
    <row r="258" spans="1:4" s="111" customFormat="1" ht="15.75" customHeight="1">
      <c r="A258" s="48">
        <v>2020199</v>
      </c>
      <c r="B258" s="49" t="s">
        <v>1626</v>
      </c>
      <c r="C258" s="14"/>
      <c r="D258" s="112"/>
    </row>
    <row r="259" spans="1:4" s="82" customFormat="1" ht="15.75" customHeight="1">
      <c r="A259" s="45">
        <v>20202</v>
      </c>
      <c r="B259" s="46" t="s">
        <v>1627</v>
      </c>
      <c r="C259" s="66">
        <f>SUM(C260:C261)</f>
        <v>0</v>
      </c>
      <c r="D259" s="66">
        <f>SUM(D260:D261)</f>
        <v>0</v>
      </c>
    </row>
    <row r="260" spans="1:4" s="82" customFormat="1" ht="15.75" customHeight="1">
      <c r="A260" s="48">
        <v>2020201</v>
      </c>
      <c r="B260" s="49" t="s">
        <v>1628</v>
      </c>
      <c r="C260" s="14"/>
      <c r="D260" s="112"/>
    </row>
    <row r="261" spans="1:4" s="82" customFormat="1" ht="15.75" customHeight="1">
      <c r="A261" s="48">
        <v>2020202</v>
      </c>
      <c r="B261" s="49" t="s">
        <v>1629</v>
      </c>
      <c r="C261" s="14"/>
      <c r="D261" s="112"/>
    </row>
    <row r="262" spans="1:4" s="82" customFormat="1" ht="15.75" customHeight="1">
      <c r="A262" s="45">
        <v>20203</v>
      </c>
      <c r="B262" s="46" t="s">
        <v>1630</v>
      </c>
      <c r="C262" s="66">
        <f>SUM(C263:C264)</f>
        <v>0</v>
      </c>
      <c r="D262" s="66">
        <f>SUM(D263:D264)</f>
        <v>0</v>
      </c>
    </row>
    <row r="263" spans="1:4" s="82" customFormat="1" ht="15.75" customHeight="1">
      <c r="A263" s="48">
        <v>2020304</v>
      </c>
      <c r="B263" s="49" t="s">
        <v>1631</v>
      </c>
      <c r="C263" s="14"/>
      <c r="D263" s="112"/>
    </row>
    <row r="264" spans="1:4" s="82" customFormat="1" ht="15.75" customHeight="1">
      <c r="A264" s="48">
        <v>2020306</v>
      </c>
      <c r="B264" s="49" t="s">
        <v>1632</v>
      </c>
      <c r="C264" s="14"/>
      <c r="D264" s="112"/>
    </row>
    <row r="265" spans="1:4" s="82" customFormat="1" ht="15.75" customHeight="1">
      <c r="A265" s="45">
        <v>20204</v>
      </c>
      <c r="B265" s="46" t="s">
        <v>1633</v>
      </c>
      <c r="C265" s="66">
        <f>SUM(C266:C270)</f>
        <v>0</v>
      </c>
      <c r="D265" s="66">
        <f>SUM(D266:D270)</f>
        <v>0</v>
      </c>
    </row>
    <row r="266" spans="1:4" s="82" customFormat="1" ht="15.75" customHeight="1">
      <c r="A266" s="48">
        <v>2020401</v>
      </c>
      <c r="B266" s="49" t="s">
        <v>1634</v>
      </c>
      <c r="C266" s="14"/>
      <c r="D266" s="112"/>
    </row>
    <row r="267" spans="1:4" s="82" customFormat="1" ht="15.75" customHeight="1">
      <c r="A267" s="48">
        <v>2020402</v>
      </c>
      <c r="B267" s="49" t="s">
        <v>1635</v>
      </c>
      <c r="C267" s="14"/>
      <c r="D267" s="112"/>
    </row>
    <row r="268" spans="1:4" s="82" customFormat="1" ht="15.75" customHeight="1">
      <c r="A268" s="48">
        <v>2020403</v>
      </c>
      <c r="B268" s="49" t="s">
        <v>1636</v>
      </c>
      <c r="C268" s="14"/>
      <c r="D268" s="112"/>
    </row>
    <row r="269" spans="1:4" s="82" customFormat="1" ht="15.75" customHeight="1">
      <c r="A269" s="48">
        <v>2020404</v>
      </c>
      <c r="B269" s="49" t="s">
        <v>1637</v>
      </c>
      <c r="C269" s="14"/>
      <c r="D269" s="112"/>
    </row>
    <row r="270" spans="1:4" s="82" customFormat="1" ht="15.75" customHeight="1">
      <c r="A270" s="48">
        <v>2020499</v>
      </c>
      <c r="B270" s="49" t="s">
        <v>1638</v>
      </c>
      <c r="C270" s="14"/>
      <c r="D270" s="112"/>
    </row>
    <row r="271" spans="1:4" s="82" customFormat="1" ht="15.75" customHeight="1">
      <c r="A271" s="45">
        <v>20205</v>
      </c>
      <c r="B271" s="46" t="s">
        <v>1639</v>
      </c>
      <c r="C271" s="66">
        <f>SUM(C272:C274)</f>
        <v>0</v>
      </c>
      <c r="D271" s="66">
        <f>SUM(D272:D274)</f>
        <v>0</v>
      </c>
    </row>
    <row r="272" spans="1:4" s="111" customFormat="1" ht="15.75" customHeight="1">
      <c r="A272" s="48">
        <v>2020503</v>
      </c>
      <c r="B272" s="49" t="s">
        <v>1640</v>
      </c>
      <c r="C272" s="14"/>
      <c r="D272" s="112"/>
    </row>
    <row r="273" spans="1:4" s="82" customFormat="1" ht="15.75" customHeight="1">
      <c r="A273" s="48">
        <v>2020504</v>
      </c>
      <c r="B273" s="49" t="s">
        <v>1641</v>
      </c>
      <c r="C273" s="14"/>
      <c r="D273" s="112"/>
    </row>
    <row r="274" spans="1:4" s="82" customFormat="1" ht="15.75" customHeight="1">
      <c r="A274" s="48">
        <v>2020599</v>
      </c>
      <c r="B274" s="49" t="s">
        <v>1642</v>
      </c>
      <c r="C274" s="14"/>
      <c r="D274" s="112"/>
    </row>
    <row r="275" spans="1:4" s="82" customFormat="1" ht="15.75" customHeight="1">
      <c r="A275" s="45">
        <v>20206</v>
      </c>
      <c r="B275" s="46" t="s">
        <v>1643</v>
      </c>
      <c r="C275" s="66">
        <f>SUM(C276)</f>
        <v>0</v>
      </c>
      <c r="D275" s="66">
        <f>SUM(D276)</f>
        <v>0</v>
      </c>
    </row>
    <row r="276" spans="1:4" s="82" customFormat="1" ht="15.75" customHeight="1">
      <c r="A276" s="48">
        <v>2020601</v>
      </c>
      <c r="B276" s="49" t="s">
        <v>1644</v>
      </c>
      <c r="C276" s="14"/>
      <c r="D276" s="112"/>
    </row>
    <row r="277" spans="1:4" s="82" customFormat="1" ht="15.75" customHeight="1">
      <c r="A277" s="45">
        <v>20207</v>
      </c>
      <c r="B277" s="46" t="s">
        <v>1645</v>
      </c>
      <c r="C277" s="66">
        <f>SUM(C278:C281)</f>
        <v>0</v>
      </c>
      <c r="D277" s="66">
        <f>SUM(D278:D281)</f>
        <v>0</v>
      </c>
    </row>
    <row r="278" spans="1:4" s="82" customFormat="1" ht="15.75" customHeight="1">
      <c r="A278" s="48">
        <v>2020701</v>
      </c>
      <c r="B278" s="49" t="s">
        <v>1646</v>
      </c>
      <c r="C278" s="14"/>
      <c r="D278" s="112"/>
    </row>
    <row r="279" spans="1:4" s="82" customFormat="1" ht="15.75" customHeight="1">
      <c r="A279" s="48">
        <v>2020702</v>
      </c>
      <c r="B279" s="49" t="s">
        <v>1647</v>
      </c>
      <c r="C279" s="14"/>
      <c r="D279" s="112"/>
    </row>
    <row r="280" spans="1:4" s="82" customFormat="1" ht="15.75" customHeight="1">
      <c r="A280" s="48">
        <v>2020703</v>
      </c>
      <c r="B280" s="49" t="s">
        <v>1648</v>
      </c>
      <c r="C280" s="14"/>
      <c r="D280" s="112"/>
    </row>
    <row r="281" spans="1:4" s="82" customFormat="1" ht="15.75" customHeight="1">
      <c r="A281" s="48">
        <v>2020799</v>
      </c>
      <c r="B281" s="49" t="s">
        <v>1649</v>
      </c>
      <c r="C281" s="14"/>
      <c r="D281" s="112"/>
    </row>
    <row r="282" spans="1:4" s="82" customFormat="1" ht="15.75" customHeight="1">
      <c r="A282" s="45">
        <v>20208</v>
      </c>
      <c r="B282" s="46" t="s">
        <v>1650</v>
      </c>
      <c r="C282" s="66">
        <f>SUM(C283:C287)</f>
        <v>0</v>
      </c>
      <c r="D282" s="66">
        <f>SUM(D283:D287)</f>
        <v>0</v>
      </c>
    </row>
    <row r="283" spans="1:4" s="82" customFormat="1" ht="15.75" customHeight="1">
      <c r="A283" s="48">
        <v>2020801</v>
      </c>
      <c r="B283" s="49" t="s">
        <v>1484</v>
      </c>
      <c r="C283" s="14"/>
      <c r="D283" s="112"/>
    </row>
    <row r="284" spans="1:4" s="82" customFormat="1" ht="15.75" customHeight="1">
      <c r="A284" s="48">
        <v>2020802</v>
      </c>
      <c r="B284" s="49" t="s">
        <v>1485</v>
      </c>
      <c r="C284" s="14"/>
      <c r="D284" s="112"/>
    </row>
    <row r="285" spans="1:4" s="82" customFormat="1" ht="15.75" customHeight="1">
      <c r="A285" s="48">
        <v>2020803</v>
      </c>
      <c r="B285" s="49" t="s">
        <v>1486</v>
      </c>
      <c r="C285" s="14"/>
      <c r="D285" s="112"/>
    </row>
    <row r="286" spans="1:4" s="82" customFormat="1" ht="15.75" customHeight="1">
      <c r="A286" s="48">
        <v>2020850</v>
      </c>
      <c r="B286" s="49" t="s">
        <v>1493</v>
      </c>
      <c r="C286" s="14"/>
      <c r="D286" s="112"/>
    </row>
    <row r="287" spans="1:4" s="82" customFormat="1" ht="15.75" customHeight="1">
      <c r="A287" s="48">
        <v>2020899</v>
      </c>
      <c r="B287" s="49" t="s">
        <v>1651</v>
      </c>
      <c r="C287" s="14"/>
      <c r="D287" s="112"/>
    </row>
    <row r="288" spans="1:4" s="82" customFormat="1" ht="15.75" customHeight="1">
      <c r="A288" s="45">
        <v>20299</v>
      </c>
      <c r="B288" s="46" t="s">
        <v>1652</v>
      </c>
      <c r="C288" s="66">
        <f>SUM(C289)</f>
        <v>0</v>
      </c>
      <c r="D288" s="66">
        <f>SUM(D289)</f>
        <v>0</v>
      </c>
    </row>
    <row r="289" spans="1:4" s="82" customFormat="1" ht="15.75" customHeight="1">
      <c r="A289" s="48">
        <v>2029901</v>
      </c>
      <c r="B289" s="49" t="s">
        <v>1653</v>
      </c>
      <c r="C289" s="14"/>
      <c r="D289" s="112"/>
    </row>
    <row r="290" spans="1:4" s="82" customFormat="1" ht="15.75" customHeight="1">
      <c r="A290" s="45">
        <v>203</v>
      </c>
      <c r="B290" s="46" t="s">
        <v>1654</v>
      </c>
      <c r="C290" s="66">
        <f>C291+C293+C295+C297+C307</f>
        <v>0</v>
      </c>
      <c r="D290" s="66">
        <f>D291+D293+D295+D297+D307</f>
        <v>0</v>
      </c>
    </row>
    <row r="291" spans="1:4" s="82" customFormat="1" ht="15.75" customHeight="1">
      <c r="A291" s="45">
        <v>20301</v>
      </c>
      <c r="B291" s="46" t="s">
        <v>1655</v>
      </c>
      <c r="C291" s="66">
        <f>C292</f>
        <v>0</v>
      </c>
      <c r="D291" s="66">
        <f>D292</f>
        <v>0</v>
      </c>
    </row>
    <row r="292" spans="1:4" s="82" customFormat="1" ht="15.75" customHeight="1">
      <c r="A292" s="48">
        <v>2030101</v>
      </c>
      <c r="B292" s="49" t="s">
        <v>1656</v>
      </c>
      <c r="C292" s="14"/>
      <c r="D292" s="112"/>
    </row>
    <row r="293" spans="1:4" s="82" customFormat="1" ht="15.75" customHeight="1">
      <c r="A293" s="45">
        <v>20304</v>
      </c>
      <c r="B293" s="46" t="s">
        <v>1657</v>
      </c>
      <c r="C293" s="66">
        <f>C294</f>
        <v>0</v>
      </c>
      <c r="D293" s="66">
        <f>D294</f>
        <v>0</v>
      </c>
    </row>
    <row r="294" spans="1:4" s="82" customFormat="1" ht="15.75" customHeight="1">
      <c r="A294" s="48">
        <v>2030401</v>
      </c>
      <c r="B294" s="49" t="s">
        <v>1658</v>
      </c>
      <c r="C294" s="14"/>
      <c r="D294" s="112"/>
    </row>
    <row r="295" spans="1:4" s="82" customFormat="1" ht="15.75" customHeight="1">
      <c r="A295" s="45">
        <v>20305</v>
      </c>
      <c r="B295" s="46" t="s">
        <v>1659</v>
      </c>
      <c r="C295" s="66">
        <f>C296</f>
        <v>0</v>
      </c>
      <c r="D295" s="66">
        <f>D296</f>
        <v>0</v>
      </c>
    </row>
    <row r="296" spans="1:4" s="82" customFormat="1" ht="15.75" customHeight="1">
      <c r="A296" s="48">
        <v>2030501</v>
      </c>
      <c r="B296" s="49" t="s">
        <v>1660</v>
      </c>
      <c r="C296" s="14"/>
      <c r="D296" s="112"/>
    </row>
    <row r="297" spans="1:4" s="82" customFormat="1" ht="15.75" customHeight="1">
      <c r="A297" s="45">
        <v>20306</v>
      </c>
      <c r="B297" s="46" t="s">
        <v>1661</v>
      </c>
      <c r="C297" s="66">
        <f>SUM(C298:C306)</f>
        <v>0</v>
      </c>
      <c r="D297" s="66">
        <f>SUM(D298:D306)</f>
        <v>0</v>
      </c>
    </row>
    <row r="298" spans="1:4" s="82" customFormat="1" ht="15.75" customHeight="1">
      <c r="A298" s="48">
        <v>2030601</v>
      </c>
      <c r="B298" s="49" t="s">
        <v>1662</v>
      </c>
      <c r="C298" s="14"/>
      <c r="D298" s="112"/>
    </row>
    <row r="299" spans="1:4" s="82" customFormat="1" ht="15.75" customHeight="1">
      <c r="A299" s="48">
        <v>2030602</v>
      </c>
      <c r="B299" s="49" t="s">
        <v>1663</v>
      </c>
      <c r="C299" s="14"/>
      <c r="D299" s="112"/>
    </row>
    <row r="300" spans="1:4" s="82" customFormat="1" ht="15.75" customHeight="1">
      <c r="A300" s="48">
        <v>2030603</v>
      </c>
      <c r="B300" s="49" t="s">
        <v>1664</v>
      </c>
      <c r="C300" s="14"/>
      <c r="D300" s="112"/>
    </row>
    <row r="301" spans="1:4" s="82" customFormat="1" ht="15.75" customHeight="1">
      <c r="A301" s="48">
        <v>2030604</v>
      </c>
      <c r="B301" s="49" t="s">
        <v>1665</v>
      </c>
      <c r="C301" s="14"/>
      <c r="D301" s="112"/>
    </row>
    <row r="302" spans="1:4" s="82" customFormat="1" ht="15.75" customHeight="1">
      <c r="A302" s="48">
        <v>2030605</v>
      </c>
      <c r="B302" s="49" t="s">
        <v>1666</v>
      </c>
      <c r="C302" s="14"/>
      <c r="D302" s="112"/>
    </row>
    <row r="303" spans="1:4" s="82" customFormat="1" ht="15.75" customHeight="1">
      <c r="A303" s="48">
        <v>2030606</v>
      </c>
      <c r="B303" s="49" t="s">
        <v>1667</v>
      </c>
      <c r="C303" s="14"/>
      <c r="D303" s="112"/>
    </row>
    <row r="304" spans="1:4" s="82" customFormat="1" ht="15.75" customHeight="1">
      <c r="A304" s="48">
        <v>2030607</v>
      </c>
      <c r="B304" s="49" t="s">
        <v>1668</v>
      </c>
      <c r="C304" s="14"/>
      <c r="D304" s="112"/>
    </row>
    <row r="305" spans="1:4" s="82" customFormat="1" ht="15.75" customHeight="1">
      <c r="A305" s="48">
        <v>2030608</v>
      </c>
      <c r="B305" s="49" t="s">
        <v>1669</v>
      </c>
      <c r="C305" s="14"/>
      <c r="D305" s="112"/>
    </row>
    <row r="306" spans="1:4" s="82" customFormat="1" ht="15.75" customHeight="1">
      <c r="A306" s="48">
        <v>2030699</v>
      </c>
      <c r="B306" s="49" t="s">
        <v>1670</v>
      </c>
      <c r="C306" s="14"/>
      <c r="D306" s="112"/>
    </row>
    <row r="307" spans="1:4" s="82" customFormat="1" ht="15.75" customHeight="1">
      <c r="A307" s="45">
        <v>20399</v>
      </c>
      <c r="B307" s="46" t="s">
        <v>1671</v>
      </c>
      <c r="C307" s="66">
        <f>C308</f>
        <v>0</v>
      </c>
      <c r="D307" s="66">
        <f>D308</f>
        <v>0</v>
      </c>
    </row>
    <row r="308" spans="1:4" s="82" customFormat="1" ht="15.75" customHeight="1">
      <c r="A308" s="48">
        <v>2039901</v>
      </c>
      <c r="B308" s="49" t="s">
        <v>1672</v>
      </c>
      <c r="C308" s="14"/>
      <c r="D308" s="112"/>
    </row>
    <row r="309" spans="1:4" s="82" customFormat="1" ht="15.75" customHeight="1">
      <c r="A309" s="45">
        <v>204</v>
      </c>
      <c r="B309" s="46" t="s">
        <v>1673</v>
      </c>
      <c r="C309" s="66">
        <f>C310+C313+C322+C329+C337+C346+C362+C372+C382+C390+C396</f>
        <v>55285</v>
      </c>
      <c r="D309" s="66">
        <f>D310+D313+D322+D329+D337+D346+D362+D372+D382+D390+D396</f>
        <v>0</v>
      </c>
    </row>
    <row r="310" spans="1:4" s="82" customFormat="1" ht="15.75" customHeight="1">
      <c r="A310" s="45">
        <v>20401</v>
      </c>
      <c r="B310" s="46" t="s">
        <v>1674</v>
      </c>
      <c r="C310" s="66">
        <f>SUM(C311:C312)</f>
        <v>0</v>
      </c>
      <c r="D310" s="66">
        <f>SUM(D311:D312)</f>
        <v>0</v>
      </c>
    </row>
    <row r="311" spans="1:4" s="82" customFormat="1" ht="15.75" customHeight="1">
      <c r="A311" s="48">
        <v>2040101</v>
      </c>
      <c r="B311" s="49" t="s">
        <v>1675</v>
      </c>
      <c r="C311" s="14"/>
      <c r="D311" s="112"/>
    </row>
    <row r="312" spans="1:4" s="82" customFormat="1" ht="15.75" customHeight="1">
      <c r="A312" s="48">
        <v>2040199</v>
      </c>
      <c r="B312" s="49" t="s">
        <v>1676</v>
      </c>
      <c r="C312" s="14"/>
      <c r="D312" s="112"/>
    </row>
    <row r="313" spans="1:4" s="82" customFormat="1" ht="15.75" customHeight="1">
      <c r="A313" s="45">
        <v>20402</v>
      </c>
      <c r="B313" s="46" t="s">
        <v>1677</v>
      </c>
      <c r="C313" s="66">
        <f>SUM(C314:C321)</f>
        <v>47522</v>
      </c>
      <c r="D313" s="66">
        <f>SUM(D314:D321)</f>
        <v>0</v>
      </c>
    </row>
    <row r="314" spans="1:4" s="111" customFormat="1" ht="15.75" customHeight="1">
      <c r="A314" s="48">
        <v>2040201</v>
      </c>
      <c r="B314" s="49" t="s">
        <v>1484</v>
      </c>
      <c r="C314" s="14">
        <v>35604</v>
      </c>
      <c r="D314" s="112"/>
    </row>
    <row r="315" spans="1:4" s="82" customFormat="1" ht="15.75" customHeight="1">
      <c r="A315" s="48">
        <v>2040202</v>
      </c>
      <c r="B315" s="49" t="s">
        <v>1485</v>
      </c>
      <c r="C315" s="14">
        <v>8482</v>
      </c>
      <c r="D315" s="112"/>
    </row>
    <row r="316" spans="1:4" s="82" customFormat="1" ht="15.75" customHeight="1">
      <c r="A316" s="48">
        <v>2040203</v>
      </c>
      <c r="B316" s="49" t="s">
        <v>1486</v>
      </c>
      <c r="C316" s="14"/>
      <c r="D316" s="112"/>
    </row>
    <row r="317" spans="1:4" s="82" customFormat="1" ht="15.75" customHeight="1">
      <c r="A317" s="48">
        <v>2040219</v>
      </c>
      <c r="B317" s="49" t="s">
        <v>1526</v>
      </c>
      <c r="C317" s="14">
        <v>397</v>
      </c>
      <c r="D317" s="112"/>
    </row>
    <row r="318" spans="1:4" s="82" customFormat="1" ht="15.75" customHeight="1">
      <c r="A318" s="48">
        <v>2040220</v>
      </c>
      <c r="B318" s="49" t="s">
        <v>1678</v>
      </c>
      <c r="C318" s="14">
        <v>2099</v>
      </c>
      <c r="D318" s="112"/>
    </row>
    <row r="319" spans="1:4" s="82" customFormat="1" ht="15.75" customHeight="1">
      <c r="A319" s="48">
        <v>2040221</v>
      </c>
      <c r="B319" s="49" t="s">
        <v>1679</v>
      </c>
      <c r="C319" s="14">
        <v>69</v>
      </c>
      <c r="D319" s="112"/>
    </row>
    <row r="320" spans="1:4" s="82" customFormat="1" ht="15.75" customHeight="1">
      <c r="A320" s="48">
        <v>2040250</v>
      </c>
      <c r="B320" s="49" t="s">
        <v>1493</v>
      </c>
      <c r="C320" s="14">
        <v>137</v>
      </c>
      <c r="D320" s="112"/>
    </row>
    <row r="321" spans="1:4" s="82" customFormat="1" ht="15.75" customHeight="1">
      <c r="A321" s="48">
        <v>2040299</v>
      </c>
      <c r="B321" s="49" t="s">
        <v>1680</v>
      </c>
      <c r="C321" s="14">
        <f>20+533+181</f>
        <v>734</v>
      </c>
      <c r="D321" s="112"/>
    </row>
    <row r="322" spans="1:4" s="82" customFormat="1" ht="15.75" customHeight="1">
      <c r="A322" s="45">
        <v>20403</v>
      </c>
      <c r="B322" s="46" t="s">
        <v>1681</v>
      </c>
      <c r="C322" s="66">
        <f>SUM(C323:C328)</f>
        <v>0</v>
      </c>
      <c r="D322" s="66">
        <f>SUM(D323:D328)</f>
        <v>0</v>
      </c>
    </row>
    <row r="323" spans="1:4" s="82" customFormat="1" ht="15.75" customHeight="1">
      <c r="A323" s="48">
        <v>2040301</v>
      </c>
      <c r="B323" s="49" t="s">
        <v>1484</v>
      </c>
      <c r="C323" s="14"/>
      <c r="D323" s="112"/>
    </row>
    <row r="324" spans="1:4" s="82" customFormat="1" ht="15.75" customHeight="1">
      <c r="A324" s="48">
        <v>2040302</v>
      </c>
      <c r="B324" s="49" t="s">
        <v>1485</v>
      </c>
      <c r="C324" s="14"/>
      <c r="D324" s="112"/>
    </row>
    <row r="325" spans="1:4" s="111" customFormat="1" ht="15.75" customHeight="1">
      <c r="A325" s="48">
        <v>2040303</v>
      </c>
      <c r="B325" s="49" t="s">
        <v>1486</v>
      </c>
      <c r="C325" s="14"/>
      <c r="D325" s="112"/>
    </row>
    <row r="326" spans="1:4" s="82" customFormat="1" ht="15.75" customHeight="1">
      <c r="A326" s="48">
        <v>2040304</v>
      </c>
      <c r="B326" s="49" t="s">
        <v>1682</v>
      </c>
      <c r="C326" s="14"/>
      <c r="D326" s="112"/>
    </row>
    <row r="327" spans="1:4" s="82" customFormat="1" ht="15.75" customHeight="1">
      <c r="A327" s="48">
        <v>2040350</v>
      </c>
      <c r="B327" s="49" t="s">
        <v>1493</v>
      </c>
      <c r="C327" s="14"/>
      <c r="D327" s="112"/>
    </row>
    <row r="328" spans="1:4" s="82" customFormat="1" ht="15.75" customHeight="1">
      <c r="A328" s="48">
        <v>2040399</v>
      </c>
      <c r="B328" s="49" t="s">
        <v>1683</v>
      </c>
      <c r="C328" s="14"/>
      <c r="D328" s="112"/>
    </row>
    <row r="329" spans="1:4" s="82" customFormat="1" ht="15.75" customHeight="1">
      <c r="A329" s="45">
        <v>20404</v>
      </c>
      <c r="B329" s="46" t="s">
        <v>1684</v>
      </c>
      <c r="C329" s="66">
        <f>SUM(C330:C336)</f>
        <v>2304</v>
      </c>
      <c r="D329" s="66">
        <f>SUM(D330:D336)</f>
        <v>0</v>
      </c>
    </row>
    <row r="330" spans="1:4" s="82" customFormat="1" ht="15.75" customHeight="1">
      <c r="A330" s="48">
        <v>2040401</v>
      </c>
      <c r="B330" s="49" t="s">
        <v>1484</v>
      </c>
      <c r="C330" s="14">
        <v>2254</v>
      </c>
      <c r="D330" s="112"/>
    </row>
    <row r="331" spans="1:4" s="82" customFormat="1" ht="15.75" customHeight="1">
      <c r="A331" s="48">
        <v>2040402</v>
      </c>
      <c r="B331" s="49" t="s">
        <v>1485</v>
      </c>
      <c r="C331" s="14">
        <v>19</v>
      </c>
      <c r="D331" s="112"/>
    </row>
    <row r="332" spans="1:4" s="82" customFormat="1" ht="15.75" customHeight="1">
      <c r="A332" s="48">
        <v>2040403</v>
      </c>
      <c r="B332" s="49" t="s">
        <v>1486</v>
      </c>
      <c r="C332" s="14"/>
      <c r="D332" s="112"/>
    </row>
    <row r="333" spans="1:4" s="82" customFormat="1" ht="15.75" customHeight="1">
      <c r="A333" s="48">
        <v>2040409</v>
      </c>
      <c r="B333" s="49" t="s">
        <v>1685</v>
      </c>
      <c r="C333" s="14"/>
      <c r="D333" s="112"/>
    </row>
    <row r="334" spans="1:4" s="82" customFormat="1" ht="15.75" customHeight="1">
      <c r="A334" s="48">
        <v>2040410</v>
      </c>
      <c r="B334" s="49" t="s">
        <v>1686</v>
      </c>
      <c r="C334" s="14">
        <v>21</v>
      </c>
      <c r="D334" s="112"/>
    </row>
    <row r="335" spans="1:4" s="82" customFormat="1" ht="15.75" customHeight="1">
      <c r="A335" s="48">
        <v>2040450</v>
      </c>
      <c r="B335" s="49" t="s">
        <v>1493</v>
      </c>
      <c r="C335" s="14"/>
      <c r="D335" s="112"/>
    </row>
    <row r="336" spans="1:4" s="82" customFormat="1" ht="15.75" customHeight="1">
      <c r="A336" s="48">
        <v>2040499</v>
      </c>
      <c r="B336" s="49" t="s">
        <v>1687</v>
      </c>
      <c r="C336" s="14">
        <v>10</v>
      </c>
      <c r="D336" s="112"/>
    </row>
    <row r="337" spans="1:4" s="82" customFormat="1" ht="15.75" customHeight="1">
      <c r="A337" s="45">
        <v>20405</v>
      </c>
      <c r="B337" s="46" t="s">
        <v>1688</v>
      </c>
      <c r="C337" s="66">
        <f>SUM(C338:C345)</f>
        <v>2627</v>
      </c>
      <c r="D337" s="66">
        <f>SUM(D338:D345)</f>
        <v>0</v>
      </c>
    </row>
    <row r="338" spans="1:4" s="82" customFormat="1" ht="15.75" customHeight="1">
      <c r="A338" s="48">
        <v>2040501</v>
      </c>
      <c r="B338" s="49" t="s">
        <v>1484</v>
      </c>
      <c r="C338" s="14">
        <v>2408</v>
      </c>
      <c r="D338" s="112"/>
    </row>
    <row r="339" spans="1:4" s="82" customFormat="1" ht="15.75" customHeight="1">
      <c r="A339" s="48">
        <v>2040502</v>
      </c>
      <c r="B339" s="49" t="s">
        <v>1485</v>
      </c>
      <c r="C339" s="14">
        <v>219</v>
      </c>
      <c r="D339" s="112"/>
    </row>
    <row r="340" spans="1:4" s="82" customFormat="1" ht="15.75" customHeight="1">
      <c r="A340" s="48">
        <v>2040503</v>
      </c>
      <c r="B340" s="49" t="s">
        <v>1486</v>
      </c>
      <c r="C340" s="14"/>
      <c r="D340" s="112"/>
    </row>
    <row r="341" spans="1:4" s="82" customFormat="1" ht="15.75" customHeight="1">
      <c r="A341" s="48">
        <v>2040504</v>
      </c>
      <c r="B341" s="49" t="s">
        <v>1689</v>
      </c>
      <c r="C341" s="14"/>
      <c r="D341" s="112"/>
    </row>
    <row r="342" spans="1:4" s="82" customFormat="1" ht="15.75" customHeight="1">
      <c r="A342" s="48">
        <v>2040505</v>
      </c>
      <c r="B342" s="49" t="s">
        <v>1690</v>
      </c>
      <c r="C342" s="14"/>
      <c r="D342" s="112"/>
    </row>
    <row r="343" spans="1:4" s="82" customFormat="1" ht="15.75" customHeight="1">
      <c r="A343" s="48">
        <v>2040506</v>
      </c>
      <c r="B343" s="49" t="s">
        <v>1691</v>
      </c>
      <c r="C343" s="14"/>
      <c r="D343" s="112"/>
    </row>
    <row r="344" spans="1:4" s="82" customFormat="1" ht="15.75" customHeight="1">
      <c r="A344" s="48">
        <v>2040550</v>
      </c>
      <c r="B344" s="49" t="s">
        <v>1493</v>
      </c>
      <c r="C344" s="14"/>
      <c r="D344" s="112"/>
    </row>
    <row r="345" spans="1:4" s="82" customFormat="1" ht="15.75" customHeight="1">
      <c r="A345" s="48">
        <v>2040599</v>
      </c>
      <c r="B345" s="49" t="s">
        <v>1692</v>
      </c>
      <c r="C345" s="14"/>
      <c r="D345" s="112"/>
    </row>
    <row r="346" spans="1:4" s="82" customFormat="1" ht="15.75" customHeight="1">
      <c r="A346" s="45">
        <v>20406</v>
      </c>
      <c r="B346" s="46" t="s">
        <v>1693</v>
      </c>
      <c r="C346" s="66">
        <f>SUM(C347:C361)</f>
        <v>1228</v>
      </c>
      <c r="D346" s="66">
        <f>SUM(D347:D361)</f>
        <v>0</v>
      </c>
    </row>
    <row r="347" spans="1:4" s="111" customFormat="1" ht="15.75" customHeight="1">
      <c r="A347" s="48">
        <v>2040601</v>
      </c>
      <c r="B347" s="49" t="s">
        <v>1484</v>
      </c>
      <c r="C347" s="14">
        <v>980</v>
      </c>
      <c r="D347" s="112"/>
    </row>
    <row r="348" spans="1:4" s="82" customFormat="1" ht="15.75" customHeight="1">
      <c r="A348" s="48">
        <v>2040602</v>
      </c>
      <c r="B348" s="49" t="s">
        <v>1485</v>
      </c>
      <c r="C348" s="14">
        <v>58</v>
      </c>
      <c r="D348" s="112"/>
    </row>
    <row r="349" spans="1:4" s="82" customFormat="1" ht="15.75" customHeight="1">
      <c r="A349" s="48">
        <v>2040603</v>
      </c>
      <c r="B349" s="49" t="s">
        <v>1486</v>
      </c>
      <c r="C349" s="14"/>
      <c r="D349" s="112"/>
    </row>
    <row r="350" spans="1:4" s="82" customFormat="1" ht="15.75" customHeight="1">
      <c r="A350" s="48">
        <v>2040604</v>
      </c>
      <c r="B350" s="49" t="s">
        <v>1694</v>
      </c>
      <c r="C350" s="14"/>
      <c r="D350" s="112"/>
    </row>
    <row r="351" spans="1:4" s="82" customFormat="1" ht="15.75" customHeight="1">
      <c r="A351" s="48">
        <v>2040605</v>
      </c>
      <c r="B351" s="49" t="s">
        <v>1695</v>
      </c>
      <c r="C351" s="14">
        <v>4</v>
      </c>
      <c r="D351" s="112"/>
    </row>
    <row r="352" spans="1:4" s="82" customFormat="1" ht="15.75" customHeight="1">
      <c r="A352" s="48">
        <v>2040606</v>
      </c>
      <c r="B352" s="49" t="s">
        <v>1696</v>
      </c>
      <c r="C352" s="14">
        <v>90</v>
      </c>
      <c r="D352" s="112"/>
    </row>
    <row r="353" spans="1:4" s="82" customFormat="1" ht="15.75" customHeight="1">
      <c r="A353" s="48">
        <v>2040607</v>
      </c>
      <c r="B353" s="49" t="s">
        <v>1697</v>
      </c>
      <c r="C353" s="14">
        <v>27</v>
      </c>
      <c r="D353" s="112"/>
    </row>
    <row r="354" spans="1:4" s="111" customFormat="1" ht="15.75" customHeight="1">
      <c r="A354" s="48">
        <v>2040608</v>
      </c>
      <c r="B354" s="49" t="s">
        <v>1698</v>
      </c>
      <c r="C354" s="14"/>
      <c r="D354" s="112"/>
    </row>
    <row r="355" spans="1:4" s="82" customFormat="1" ht="15.75" customHeight="1">
      <c r="A355" s="48">
        <v>2040609</v>
      </c>
      <c r="B355" s="49" t="s">
        <v>1699</v>
      </c>
      <c r="C355" s="14"/>
      <c r="D355" s="112"/>
    </row>
    <row r="356" spans="1:4" s="82" customFormat="1" ht="15.75" customHeight="1">
      <c r="A356" s="48">
        <v>2040610</v>
      </c>
      <c r="B356" s="49" t="s">
        <v>1700</v>
      </c>
      <c r="C356" s="14">
        <v>1</v>
      </c>
      <c r="D356" s="112"/>
    </row>
    <row r="357" spans="1:4" s="82" customFormat="1" ht="15.75" customHeight="1">
      <c r="A357" s="48">
        <v>2040611</v>
      </c>
      <c r="B357" s="49" t="s">
        <v>1701</v>
      </c>
      <c r="C357" s="14"/>
      <c r="D357" s="112"/>
    </row>
    <row r="358" spans="1:4" s="82" customFormat="1" ht="15.75" customHeight="1">
      <c r="A358" s="48">
        <v>2040612</v>
      </c>
      <c r="B358" s="49" t="s">
        <v>1702</v>
      </c>
      <c r="C358" s="14"/>
      <c r="D358" s="112"/>
    </row>
    <row r="359" spans="1:4" s="82" customFormat="1" ht="15.75" customHeight="1">
      <c r="A359" s="48">
        <v>2040613</v>
      </c>
      <c r="B359" s="49" t="s">
        <v>1526</v>
      </c>
      <c r="C359" s="14"/>
      <c r="D359" s="112"/>
    </row>
    <row r="360" spans="1:4" s="82" customFormat="1" ht="15.75" customHeight="1">
      <c r="A360" s="48">
        <v>2040650</v>
      </c>
      <c r="B360" s="49" t="s">
        <v>1493</v>
      </c>
      <c r="C360" s="14">
        <v>68</v>
      </c>
      <c r="D360" s="112"/>
    </row>
    <row r="361" spans="1:4" s="82" customFormat="1" ht="15.75" customHeight="1">
      <c r="A361" s="48">
        <v>2040699</v>
      </c>
      <c r="B361" s="49" t="s">
        <v>1703</v>
      </c>
      <c r="C361" s="14"/>
      <c r="D361" s="112"/>
    </row>
    <row r="362" spans="1:4" s="82" customFormat="1" ht="15.75" customHeight="1">
      <c r="A362" s="45">
        <v>20407</v>
      </c>
      <c r="B362" s="46" t="s">
        <v>1704</v>
      </c>
      <c r="C362" s="66">
        <f>SUM(C363:C371)</f>
        <v>0</v>
      </c>
      <c r="D362" s="66">
        <f>SUM(D363:D371)</f>
        <v>0</v>
      </c>
    </row>
    <row r="363" spans="1:4" s="82" customFormat="1" ht="15.75" customHeight="1">
      <c r="A363" s="48">
        <v>2040701</v>
      </c>
      <c r="B363" s="49" t="s">
        <v>1484</v>
      </c>
      <c r="C363" s="14"/>
      <c r="D363" s="112"/>
    </row>
    <row r="364" spans="1:4" s="82" customFormat="1" ht="15.75" customHeight="1">
      <c r="A364" s="48">
        <v>2040702</v>
      </c>
      <c r="B364" s="49" t="s">
        <v>1485</v>
      </c>
      <c r="C364" s="14"/>
      <c r="D364" s="112"/>
    </row>
    <row r="365" spans="1:4" s="82" customFormat="1" ht="15.75" customHeight="1">
      <c r="A365" s="48">
        <v>2040703</v>
      </c>
      <c r="B365" s="49" t="s">
        <v>1486</v>
      </c>
      <c r="C365" s="14"/>
      <c r="D365" s="112"/>
    </row>
    <row r="366" spans="1:4" s="111" customFormat="1" ht="15.75" customHeight="1">
      <c r="A366" s="48">
        <v>2040704</v>
      </c>
      <c r="B366" s="49" t="s">
        <v>1705</v>
      </c>
      <c r="C366" s="14"/>
      <c r="D366" s="112"/>
    </row>
    <row r="367" spans="1:4" s="82" customFormat="1" ht="15.75" customHeight="1">
      <c r="A367" s="48">
        <v>2040705</v>
      </c>
      <c r="B367" s="49" t="s">
        <v>1706</v>
      </c>
      <c r="C367" s="14"/>
      <c r="D367" s="112"/>
    </row>
    <row r="368" spans="1:4" s="82" customFormat="1" ht="15.75" customHeight="1">
      <c r="A368" s="48">
        <v>2040706</v>
      </c>
      <c r="B368" s="49" t="s">
        <v>1707</v>
      </c>
      <c r="C368" s="14"/>
      <c r="D368" s="112"/>
    </row>
    <row r="369" spans="1:4" s="82" customFormat="1" ht="15.75" customHeight="1">
      <c r="A369" s="48">
        <v>2040707</v>
      </c>
      <c r="B369" s="49" t="s">
        <v>1526</v>
      </c>
      <c r="C369" s="14"/>
      <c r="D369" s="112"/>
    </row>
    <row r="370" spans="1:4" s="82" customFormat="1" ht="15.75" customHeight="1">
      <c r="A370" s="48">
        <v>2040750</v>
      </c>
      <c r="B370" s="49" t="s">
        <v>1493</v>
      </c>
      <c r="C370" s="14"/>
      <c r="D370" s="112"/>
    </row>
    <row r="371" spans="1:4" s="82" customFormat="1" ht="15.75" customHeight="1">
      <c r="A371" s="48">
        <v>2040799</v>
      </c>
      <c r="B371" s="49" t="s">
        <v>1708</v>
      </c>
      <c r="C371" s="14"/>
      <c r="D371" s="112"/>
    </row>
    <row r="372" spans="1:4" s="82" customFormat="1" ht="15.75" customHeight="1">
      <c r="A372" s="45">
        <v>20408</v>
      </c>
      <c r="B372" s="46" t="s">
        <v>1709</v>
      </c>
      <c r="C372" s="66">
        <f>SUM(C373:C381)</f>
        <v>1590</v>
      </c>
      <c r="D372" s="66">
        <f>SUM(D373:D381)</f>
        <v>0</v>
      </c>
    </row>
    <row r="373" spans="1:4" s="82" customFormat="1" ht="15.75" customHeight="1">
      <c r="A373" s="48">
        <v>2040801</v>
      </c>
      <c r="B373" s="49" t="s">
        <v>1484</v>
      </c>
      <c r="C373" s="14">
        <v>1586</v>
      </c>
      <c r="D373" s="112"/>
    </row>
    <row r="374" spans="1:4" s="82" customFormat="1" ht="15.75" customHeight="1">
      <c r="A374" s="48">
        <v>2040802</v>
      </c>
      <c r="B374" s="49" t="s">
        <v>1485</v>
      </c>
      <c r="C374" s="14"/>
      <c r="D374" s="112"/>
    </row>
    <row r="375" spans="1:4" s="111" customFormat="1" ht="15.75" customHeight="1">
      <c r="A375" s="48">
        <v>2040803</v>
      </c>
      <c r="B375" s="49" t="s">
        <v>1486</v>
      </c>
      <c r="C375" s="14"/>
      <c r="D375" s="112"/>
    </row>
    <row r="376" spans="1:4" s="82" customFormat="1" ht="15.75" customHeight="1">
      <c r="A376" s="48">
        <v>2040804</v>
      </c>
      <c r="B376" s="49" t="s">
        <v>1710</v>
      </c>
      <c r="C376" s="14"/>
      <c r="D376" s="112"/>
    </row>
    <row r="377" spans="1:4" s="82" customFormat="1" ht="15.75" customHeight="1">
      <c r="A377" s="48">
        <v>2040805</v>
      </c>
      <c r="B377" s="49" t="s">
        <v>1711</v>
      </c>
      <c r="C377" s="14"/>
      <c r="D377" s="112"/>
    </row>
    <row r="378" spans="1:4" s="82" customFormat="1" ht="15.75" customHeight="1">
      <c r="A378" s="48">
        <v>2040806</v>
      </c>
      <c r="B378" s="49" t="s">
        <v>1712</v>
      </c>
      <c r="C378" s="14"/>
      <c r="D378" s="112"/>
    </row>
    <row r="379" spans="1:4" s="82" customFormat="1" ht="15.75" customHeight="1">
      <c r="A379" s="48">
        <v>2040807</v>
      </c>
      <c r="B379" s="49" t="s">
        <v>1526</v>
      </c>
      <c r="C379" s="14"/>
      <c r="D379" s="112"/>
    </row>
    <row r="380" spans="1:4" s="82" customFormat="1" ht="15.75" customHeight="1">
      <c r="A380" s="48">
        <v>2040850</v>
      </c>
      <c r="B380" s="49" t="s">
        <v>1493</v>
      </c>
      <c r="C380" s="14"/>
      <c r="D380" s="112"/>
    </row>
    <row r="381" spans="1:4" s="82" customFormat="1" ht="15.75" customHeight="1">
      <c r="A381" s="48">
        <v>2040899</v>
      </c>
      <c r="B381" s="49" t="s">
        <v>1713</v>
      </c>
      <c r="C381" s="14">
        <v>4</v>
      </c>
      <c r="D381" s="112"/>
    </row>
    <row r="382" spans="1:4" s="82" customFormat="1" ht="15.75" customHeight="1">
      <c r="A382" s="45">
        <v>20409</v>
      </c>
      <c r="B382" s="46" t="s">
        <v>1714</v>
      </c>
      <c r="C382" s="66">
        <f>SUM(C383:C389)</f>
        <v>14</v>
      </c>
      <c r="D382" s="66">
        <f>SUM(D383:D389)</f>
        <v>0</v>
      </c>
    </row>
    <row r="383" spans="1:4" s="82" customFormat="1" ht="15.75" customHeight="1">
      <c r="A383" s="48">
        <v>2040901</v>
      </c>
      <c r="B383" s="49" t="s">
        <v>1484</v>
      </c>
      <c r="C383" s="14"/>
      <c r="D383" s="112"/>
    </row>
    <row r="384" spans="1:4" s="82" customFormat="1" ht="15.75" customHeight="1">
      <c r="A384" s="48">
        <v>2040902</v>
      </c>
      <c r="B384" s="49" t="s">
        <v>1485</v>
      </c>
      <c r="C384" s="14"/>
      <c r="D384" s="112"/>
    </row>
    <row r="385" spans="1:4" s="82" customFormat="1" ht="15.75" customHeight="1">
      <c r="A385" s="48">
        <v>2040903</v>
      </c>
      <c r="B385" s="49" t="s">
        <v>1486</v>
      </c>
      <c r="C385" s="14"/>
      <c r="D385" s="112"/>
    </row>
    <row r="386" spans="1:4" s="82" customFormat="1" ht="15.75" customHeight="1">
      <c r="A386" s="48">
        <v>2040904</v>
      </c>
      <c r="B386" s="49" t="s">
        <v>1715</v>
      </c>
      <c r="C386" s="14"/>
      <c r="D386" s="112"/>
    </row>
    <row r="387" spans="1:4" s="111" customFormat="1" ht="15.75" customHeight="1">
      <c r="A387" s="48">
        <v>2040905</v>
      </c>
      <c r="B387" s="49" t="s">
        <v>1716</v>
      </c>
      <c r="C387" s="14"/>
      <c r="D387" s="112"/>
    </row>
    <row r="388" spans="1:4" s="82" customFormat="1" ht="15.75" customHeight="1">
      <c r="A388" s="48">
        <v>2040950</v>
      </c>
      <c r="B388" s="49" t="s">
        <v>1493</v>
      </c>
      <c r="C388" s="14"/>
      <c r="D388" s="112"/>
    </row>
    <row r="389" spans="1:4" s="82" customFormat="1" ht="15.75" customHeight="1">
      <c r="A389" s="48">
        <v>2040999</v>
      </c>
      <c r="B389" s="49" t="s">
        <v>1717</v>
      </c>
      <c r="C389" s="14">
        <v>14</v>
      </c>
      <c r="D389" s="112"/>
    </row>
    <row r="390" spans="1:4" s="82" customFormat="1" ht="15.75" customHeight="1">
      <c r="A390" s="45">
        <v>20410</v>
      </c>
      <c r="B390" s="46" t="s">
        <v>1718</v>
      </c>
      <c r="C390" s="66">
        <f>SUM(C391:C395)</f>
        <v>0</v>
      </c>
      <c r="D390" s="66">
        <f>SUM(D391:D395)</f>
        <v>0</v>
      </c>
    </row>
    <row r="391" spans="1:4" s="82" customFormat="1" ht="15.75" customHeight="1">
      <c r="A391" s="48">
        <v>2041001</v>
      </c>
      <c r="B391" s="49" t="s">
        <v>1484</v>
      </c>
      <c r="C391" s="14"/>
      <c r="D391" s="112"/>
    </row>
    <row r="392" spans="1:4" s="82" customFormat="1" ht="15.75" customHeight="1">
      <c r="A392" s="48">
        <v>2041002</v>
      </c>
      <c r="B392" s="49" t="s">
        <v>1485</v>
      </c>
      <c r="C392" s="14"/>
      <c r="D392" s="112"/>
    </row>
    <row r="393" spans="1:4" s="82" customFormat="1" ht="15.75" customHeight="1">
      <c r="A393" s="48">
        <v>2041006</v>
      </c>
      <c r="B393" s="49" t="s">
        <v>1526</v>
      </c>
      <c r="C393" s="14"/>
      <c r="D393" s="112"/>
    </row>
    <row r="394" spans="1:4" s="82" customFormat="1" ht="15.75" customHeight="1">
      <c r="A394" s="48">
        <v>2041007</v>
      </c>
      <c r="B394" s="49" t="s">
        <v>1719</v>
      </c>
      <c r="C394" s="14"/>
      <c r="D394" s="112"/>
    </row>
    <row r="395" spans="1:4" s="82" customFormat="1" ht="15.75" customHeight="1">
      <c r="A395" s="48">
        <v>2041099</v>
      </c>
      <c r="B395" s="49" t="s">
        <v>1720</v>
      </c>
      <c r="C395" s="14"/>
      <c r="D395" s="112"/>
    </row>
    <row r="396" spans="1:4" s="111" customFormat="1" ht="15.75" customHeight="1">
      <c r="A396" s="45">
        <v>20499</v>
      </c>
      <c r="B396" s="46" t="s">
        <v>1721</v>
      </c>
      <c r="C396" s="66">
        <f>C397</f>
        <v>0</v>
      </c>
      <c r="D396" s="66">
        <f>D397</f>
        <v>0</v>
      </c>
    </row>
    <row r="397" spans="1:4" s="82" customFormat="1" ht="15.75" customHeight="1">
      <c r="A397" s="48">
        <v>2049901</v>
      </c>
      <c r="B397" s="49" t="s">
        <v>1722</v>
      </c>
      <c r="C397" s="14"/>
      <c r="D397" s="112"/>
    </row>
    <row r="398" spans="1:4" s="82" customFormat="1" ht="15.75" customHeight="1">
      <c r="A398" s="45">
        <v>205</v>
      </c>
      <c r="B398" s="46" t="s">
        <v>1723</v>
      </c>
      <c r="C398" s="66">
        <f>C399+C404+C413+C420+C426+C430+C434+C438+C444+C451</f>
        <v>90675</v>
      </c>
      <c r="D398" s="66">
        <f>D399+D404+D413+D420+D426+D430+D434+D438+D444+D451</f>
        <v>13020</v>
      </c>
    </row>
    <row r="399" spans="1:4" s="82" customFormat="1" ht="15.75" customHeight="1">
      <c r="A399" s="45">
        <v>20501</v>
      </c>
      <c r="B399" s="46" t="s">
        <v>1724</v>
      </c>
      <c r="C399" s="66">
        <f>SUM(C400:C403)</f>
        <v>1345</v>
      </c>
      <c r="D399" s="66">
        <f>SUM(D400:D403)</f>
        <v>22</v>
      </c>
    </row>
    <row r="400" spans="1:4" s="82" customFormat="1" ht="15.75" customHeight="1">
      <c r="A400" s="48">
        <v>2050101</v>
      </c>
      <c r="B400" s="49" t="s">
        <v>1484</v>
      </c>
      <c r="C400" s="14">
        <v>1251</v>
      </c>
      <c r="D400" s="112"/>
    </row>
    <row r="401" spans="1:4" s="82" customFormat="1" ht="15.75" customHeight="1">
      <c r="A401" s="48">
        <v>2050102</v>
      </c>
      <c r="B401" s="49" t="s">
        <v>1485</v>
      </c>
      <c r="C401" s="14"/>
      <c r="D401" s="112"/>
    </row>
    <row r="402" spans="1:4" s="82" customFormat="1" ht="15.75" customHeight="1">
      <c r="A402" s="48">
        <v>2050103</v>
      </c>
      <c r="B402" s="49" t="s">
        <v>1486</v>
      </c>
      <c r="C402" s="14"/>
      <c r="D402" s="112"/>
    </row>
    <row r="403" spans="1:4" s="82" customFormat="1" ht="15.75" customHeight="1">
      <c r="A403" s="48">
        <v>2050199</v>
      </c>
      <c r="B403" s="49" t="s">
        <v>1725</v>
      </c>
      <c r="C403" s="14">
        <f>72+22</f>
        <v>94</v>
      </c>
      <c r="D403" s="112">
        <v>22</v>
      </c>
    </row>
    <row r="404" spans="1:4" s="82" customFormat="1" ht="15.75" customHeight="1">
      <c r="A404" s="45">
        <v>20502</v>
      </c>
      <c r="B404" s="46" t="s">
        <v>1726</v>
      </c>
      <c r="C404" s="66">
        <f>SUM(C405:C412)</f>
        <v>64967</v>
      </c>
      <c r="D404" s="66">
        <f>SUM(D405:D412)</f>
        <v>10848</v>
      </c>
    </row>
    <row r="405" spans="1:4" s="111" customFormat="1" ht="15.75" customHeight="1">
      <c r="A405" s="48">
        <v>2050201</v>
      </c>
      <c r="B405" s="49" t="s">
        <v>1727</v>
      </c>
      <c r="C405" s="14">
        <v>1433</v>
      </c>
      <c r="D405" s="112"/>
    </row>
    <row r="406" spans="1:4" s="82" customFormat="1" ht="15.75" customHeight="1">
      <c r="A406" s="48">
        <v>2050202</v>
      </c>
      <c r="B406" s="49" t="s">
        <v>1728</v>
      </c>
      <c r="C406" s="14">
        <f>1611+5288</f>
        <v>6899</v>
      </c>
      <c r="D406" s="112">
        <v>5288</v>
      </c>
    </row>
    <row r="407" spans="1:4" s="82" customFormat="1" ht="15.75" customHeight="1">
      <c r="A407" s="48">
        <v>2050203</v>
      </c>
      <c r="B407" s="49" t="s">
        <v>1729</v>
      </c>
      <c r="C407" s="14">
        <v>12584</v>
      </c>
      <c r="D407" s="112"/>
    </row>
    <row r="408" spans="1:4" s="82" customFormat="1" ht="15.75" customHeight="1">
      <c r="A408" s="48">
        <v>2050204</v>
      </c>
      <c r="B408" s="49" t="s">
        <v>1730</v>
      </c>
      <c r="C408" s="14">
        <f>14914+510</f>
        <v>15424</v>
      </c>
      <c r="D408" s="112">
        <v>510</v>
      </c>
    </row>
    <row r="409" spans="1:4" s="82" customFormat="1" ht="15.75" customHeight="1">
      <c r="A409" s="48">
        <v>2050205</v>
      </c>
      <c r="B409" s="49" t="s">
        <v>1731</v>
      </c>
      <c r="C409" s="14">
        <f>23577+5050</f>
        <v>28627</v>
      </c>
      <c r="D409" s="112">
        <v>5050</v>
      </c>
    </row>
    <row r="410" spans="1:4" s="82" customFormat="1" ht="15.75" customHeight="1">
      <c r="A410" s="52">
        <v>2050206</v>
      </c>
      <c r="B410" s="49" t="s">
        <v>1732</v>
      </c>
      <c r="C410" s="14"/>
      <c r="D410" s="112"/>
    </row>
    <row r="411" spans="1:4" s="82" customFormat="1" ht="15.75" customHeight="1">
      <c r="A411" s="52">
        <v>2050207</v>
      </c>
      <c r="B411" s="49" t="s">
        <v>1733</v>
      </c>
      <c r="C411" s="14"/>
      <c r="D411" s="112"/>
    </row>
    <row r="412" spans="1:4" s="82" customFormat="1" ht="15.75" customHeight="1">
      <c r="A412" s="52">
        <v>2050299</v>
      </c>
      <c r="B412" s="49" t="s">
        <v>1734</v>
      </c>
      <c r="C412" s="14"/>
      <c r="D412" s="112"/>
    </row>
    <row r="413" spans="1:4" s="111" customFormat="1" ht="15.75" customHeight="1">
      <c r="A413" s="27">
        <v>20503</v>
      </c>
      <c r="B413" s="46" t="s">
        <v>1735</v>
      </c>
      <c r="C413" s="66">
        <f>SUM(C414:C419)</f>
        <v>11950</v>
      </c>
      <c r="D413" s="66">
        <f>SUM(D414:D419)</f>
        <v>2120</v>
      </c>
    </row>
    <row r="414" spans="1:4" s="82" customFormat="1" ht="15.75" customHeight="1">
      <c r="A414" s="52">
        <v>2050301</v>
      </c>
      <c r="B414" s="49" t="s">
        <v>1736</v>
      </c>
      <c r="C414" s="14"/>
      <c r="D414" s="112"/>
    </row>
    <row r="415" spans="1:4" s="82" customFormat="1" ht="15.75" customHeight="1">
      <c r="A415" s="52">
        <v>2050302</v>
      </c>
      <c r="B415" s="49" t="s">
        <v>1737</v>
      </c>
      <c r="C415" s="14">
        <f>9830+2120</f>
        <v>11950</v>
      </c>
      <c r="D415" s="112">
        <v>2120</v>
      </c>
    </row>
    <row r="416" spans="1:4" s="82" customFormat="1" ht="15.75" customHeight="1">
      <c r="A416" s="52">
        <v>2050303</v>
      </c>
      <c r="B416" s="49" t="s">
        <v>1738</v>
      </c>
      <c r="C416" s="14"/>
      <c r="D416" s="112"/>
    </row>
    <row r="417" spans="1:4" s="82" customFormat="1" ht="15.75" customHeight="1">
      <c r="A417" s="48">
        <v>2050304</v>
      </c>
      <c r="B417" s="49" t="s">
        <v>1739</v>
      </c>
      <c r="C417" s="14"/>
      <c r="D417" s="112"/>
    </row>
    <row r="418" spans="1:4" s="82" customFormat="1" ht="15.75" customHeight="1">
      <c r="A418" s="48">
        <v>2050305</v>
      </c>
      <c r="B418" s="49" t="s">
        <v>1740</v>
      </c>
      <c r="C418" s="14"/>
      <c r="D418" s="112"/>
    </row>
    <row r="419" spans="1:4" s="82" customFormat="1" ht="15.75" customHeight="1">
      <c r="A419" s="48">
        <v>2050399</v>
      </c>
      <c r="B419" s="49" t="s">
        <v>1741</v>
      </c>
      <c r="C419" s="14"/>
      <c r="D419" s="112"/>
    </row>
    <row r="420" spans="1:4" s="82" customFormat="1" ht="15.75" customHeight="1">
      <c r="A420" s="45">
        <v>20504</v>
      </c>
      <c r="B420" s="46" t="s">
        <v>1742</v>
      </c>
      <c r="C420" s="66">
        <f>SUM(C421:C425)</f>
        <v>0</v>
      </c>
      <c r="D420" s="66">
        <f>SUM(D421:D425)</f>
        <v>0</v>
      </c>
    </row>
    <row r="421" spans="1:4" s="82" customFormat="1" ht="15.75" customHeight="1">
      <c r="A421" s="48">
        <v>2050401</v>
      </c>
      <c r="B421" s="49" t="s">
        <v>1743</v>
      </c>
      <c r="C421" s="14"/>
      <c r="D421" s="112"/>
    </row>
    <row r="422" spans="1:4" s="82" customFormat="1" ht="15.75" customHeight="1">
      <c r="A422" s="48">
        <v>2050402</v>
      </c>
      <c r="B422" s="49" t="s">
        <v>1744</v>
      </c>
      <c r="C422" s="14"/>
      <c r="D422" s="112"/>
    </row>
    <row r="423" spans="1:4" s="82" customFormat="1" ht="15.75" customHeight="1">
      <c r="A423" s="48">
        <v>2050403</v>
      </c>
      <c r="B423" s="49" t="s">
        <v>1745</v>
      </c>
      <c r="C423" s="14"/>
      <c r="D423" s="112"/>
    </row>
    <row r="424" spans="1:4" s="111" customFormat="1" ht="15.75" customHeight="1">
      <c r="A424" s="48">
        <v>2050404</v>
      </c>
      <c r="B424" s="49" t="s">
        <v>1746</v>
      </c>
      <c r="C424" s="14"/>
      <c r="D424" s="112"/>
    </row>
    <row r="425" spans="1:4" s="111" customFormat="1" ht="15.75" customHeight="1">
      <c r="A425" s="48">
        <v>2050499</v>
      </c>
      <c r="B425" s="49" t="s">
        <v>1747</v>
      </c>
      <c r="C425" s="14"/>
      <c r="D425" s="112"/>
    </row>
    <row r="426" spans="1:4" s="82" customFormat="1" ht="15.75" customHeight="1">
      <c r="A426" s="45">
        <v>20505</v>
      </c>
      <c r="B426" s="46" t="s">
        <v>1748</v>
      </c>
      <c r="C426" s="66">
        <f>SUM(C427:C429)</f>
        <v>878</v>
      </c>
      <c r="D426" s="66">
        <f>SUM(D427:D429)</f>
        <v>0</v>
      </c>
    </row>
    <row r="427" spans="1:4" s="82" customFormat="1" ht="15.75" customHeight="1">
      <c r="A427" s="48">
        <v>2050501</v>
      </c>
      <c r="B427" s="49" t="s">
        <v>1749</v>
      </c>
      <c r="C427" s="14">
        <v>878</v>
      </c>
      <c r="D427" s="112"/>
    </row>
    <row r="428" spans="1:4" s="82" customFormat="1" ht="15.75" customHeight="1">
      <c r="A428" s="48">
        <v>2050502</v>
      </c>
      <c r="B428" s="49" t="s">
        <v>1750</v>
      </c>
      <c r="C428" s="14"/>
      <c r="D428" s="112"/>
    </row>
    <row r="429" spans="1:4" s="82" customFormat="1" ht="15.75" customHeight="1">
      <c r="A429" s="48">
        <v>2050599</v>
      </c>
      <c r="B429" s="49" t="s">
        <v>1751</v>
      </c>
      <c r="C429" s="14"/>
      <c r="D429" s="112"/>
    </row>
    <row r="430" spans="1:4" s="82" customFormat="1" ht="15.75" customHeight="1">
      <c r="A430" s="45">
        <v>20506</v>
      </c>
      <c r="B430" s="46" t="s">
        <v>1752</v>
      </c>
      <c r="C430" s="66">
        <f>SUM(C431:C433)</f>
        <v>0</v>
      </c>
      <c r="D430" s="66">
        <f>SUM(D431:D433)</f>
        <v>0</v>
      </c>
    </row>
    <row r="431" spans="1:4" s="82" customFormat="1" ht="15.75" customHeight="1">
      <c r="A431" s="48">
        <v>2050601</v>
      </c>
      <c r="B431" s="49" t="s">
        <v>1753</v>
      </c>
      <c r="C431" s="14"/>
      <c r="D431" s="112"/>
    </row>
    <row r="432" spans="1:4" s="82" customFormat="1" ht="15.75" customHeight="1">
      <c r="A432" s="48">
        <v>2050602</v>
      </c>
      <c r="B432" s="49" t="s">
        <v>1754</v>
      </c>
      <c r="C432" s="14"/>
      <c r="D432" s="112"/>
    </row>
    <row r="433" spans="1:4" s="82" customFormat="1" ht="15.75" customHeight="1">
      <c r="A433" s="48">
        <v>2050699</v>
      </c>
      <c r="B433" s="49" t="s">
        <v>1755</v>
      </c>
      <c r="C433" s="14"/>
      <c r="D433" s="112"/>
    </row>
    <row r="434" spans="1:4" s="82" customFormat="1" ht="15.75" customHeight="1">
      <c r="A434" s="45">
        <v>20507</v>
      </c>
      <c r="B434" s="46" t="s">
        <v>1756</v>
      </c>
      <c r="C434" s="66">
        <f>SUM(C435:C437)</f>
        <v>564</v>
      </c>
      <c r="D434" s="66">
        <f>SUM(D435:D437)</f>
        <v>0</v>
      </c>
    </row>
    <row r="435" spans="1:4" s="82" customFormat="1" ht="15.75" customHeight="1">
      <c r="A435" s="48">
        <v>2050701</v>
      </c>
      <c r="B435" s="49" t="s">
        <v>1757</v>
      </c>
      <c r="C435" s="14">
        <v>564</v>
      </c>
      <c r="D435" s="112"/>
    </row>
    <row r="436" spans="1:4" s="82" customFormat="1" ht="15.75" customHeight="1">
      <c r="A436" s="48">
        <v>2050702</v>
      </c>
      <c r="B436" s="49" t="s">
        <v>1758</v>
      </c>
      <c r="C436" s="14"/>
      <c r="D436" s="112"/>
    </row>
    <row r="437" spans="1:4" s="82" customFormat="1" ht="15.75" customHeight="1">
      <c r="A437" s="48">
        <v>2050799</v>
      </c>
      <c r="B437" s="49" t="s">
        <v>1759</v>
      </c>
      <c r="C437" s="14"/>
      <c r="D437" s="112"/>
    </row>
    <row r="438" spans="1:4" s="82" customFormat="1" ht="15.75" customHeight="1">
      <c r="A438" s="45">
        <v>20508</v>
      </c>
      <c r="B438" s="46" t="s">
        <v>1760</v>
      </c>
      <c r="C438" s="66">
        <f>SUM(C439:C443)</f>
        <v>1307</v>
      </c>
      <c r="D438" s="66">
        <f>SUM(D439:D443)</f>
        <v>30</v>
      </c>
    </row>
    <row r="439" spans="1:4" s="82" customFormat="1" ht="15.75" customHeight="1">
      <c r="A439" s="48">
        <v>2050801</v>
      </c>
      <c r="B439" s="49" t="s">
        <v>1761</v>
      </c>
      <c r="C439" s="14"/>
      <c r="D439" s="112"/>
    </row>
    <row r="440" spans="1:4" s="82" customFormat="1" ht="15.75" customHeight="1">
      <c r="A440" s="48">
        <v>2050802</v>
      </c>
      <c r="B440" s="49" t="s">
        <v>1762</v>
      </c>
      <c r="C440" s="14">
        <f>1277+30</f>
        <v>1307</v>
      </c>
      <c r="D440" s="112">
        <v>30</v>
      </c>
    </row>
    <row r="441" spans="1:4" s="82" customFormat="1" ht="15.75" customHeight="1">
      <c r="A441" s="48">
        <v>2050803</v>
      </c>
      <c r="B441" s="49" t="s">
        <v>1763</v>
      </c>
      <c r="C441" s="14"/>
      <c r="D441" s="112"/>
    </row>
    <row r="442" spans="1:4" s="82" customFormat="1" ht="15.75" customHeight="1">
      <c r="A442" s="48">
        <v>2050804</v>
      </c>
      <c r="B442" s="49" t="s">
        <v>1764</v>
      </c>
      <c r="C442" s="14"/>
      <c r="D442" s="112"/>
    </row>
    <row r="443" spans="1:4" s="82" customFormat="1" ht="15.75" customHeight="1">
      <c r="A443" s="48">
        <v>2050899</v>
      </c>
      <c r="B443" s="49" t="s">
        <v>1765</v>
      </c>
      <c r="C443" s="14"/>
      <c r="D443" s="112"/>
    </row>
    <row r="444" spans="1:4" s="82" customFormat="1" ht="15.75" customHeight="1">
      <c r="A444" s="45">
        <v>20509</v>
      </c>
      <c r="B444" s="46" t="s">
        <v>1766</v>
      </c>
      <c r="C444" s="66">
        <f>SUM(C445:C450)</f>
        <v>5700</v>
      </c>
      <c r="D444" s="66">
        <f>SUM(D445:D450)</f>
        <v>0</v>
      </c>
    </row>
    <row r="445" spans="1:4" s="82" customFormat="1" ht="15.75" customHeight="1">
      <c r="A445" s="48">
        <v>2050901</v>
      </c>
      <c r="B445" s="49" t="s">
        <v>1767</v>
      </c>
      <c r="C445" s="14"/>
      <c r="D445" s="112"/>
    </row>
    <row r="446" spans="1:4" s="111" customFormat="1" ht="15.75" customHeight="1">
      <c r="A446" s="48">
        <v>2050902</v>
      </c>
      <c r="B446" s="49" t="s">
        <v>1768</v>
      </c>
      <c r="C446" s="14"/>
      <c r="D446" s="112"/>
    </row>
    <row r="447" spans="1:4" s="82" customFormat="1" ht="15.75" customHeight="1">
      <c r="A447" s="52">
        <v>2050903</v>
      </c>
      <c r="B447" s="49" t="s">
        <v>1769</v>
      </c>
      <c r="C447" s="14"/>
      <c r="D447" s="112"/>
    </row>
    <row r="448" spans="1:4" s="82" customFormat="1" ht="15.75" customHeight="1">
      <c r="A448" s="52">
        <v>2050904</v>
      </c>
      <c r="B448" s="49" t="s">
        <v>1770</v>
      </c>
      <c r="C448" s="14"/>
      <c r="D448" s="112"/>
    </row>
    <row r="449" spans="1:4" s="82" customFormat="1" ht="15.75" customHeight="1">
      <c r="A449" s="52">
        <v>2050905</v>
      </c>
      <c r="B449" s="49" t="s">
        <v>1771</v>
      </c>
      <c r="C449" s="14"/>
      <c r="D449" s="112"/>
    </row>
    <row r="450" spans="1:4" s="82" customFormat="1" ht="15.75" customHeight="1">
      <c r="A450" s="52">
        <v>2050999</v>
      </c>
      <c r="B450" s="49" t="s">
        <v>1772</v>
      </c>
      <c r="C450" s="14">
        <v>5700</v>
      </c>
      <c r="D450" s="112"/>
    </row>
    <row r="451" spans="1:4" s="82" customFormat="1" ht="15.75" customHeight="1">
      <c r="A451" s="27">
        <v>20599</v>
      </c>
      <c r="B451" s="46" t="s">
        <v>1773</v>
      </c>
      <c r="C451" s="66">
        <f>C452</f>
        <v>3964</v>
      </c>
      <c r="D451" s="66">
        <f>D452</f>
        <v>0</v>
      </c>
    </row>
    <row r="452" spans="1:4" s="111" customFormat="1" ht="15.75" customHeight="1">
      <c r="A452" s="52">
        <v>2059999</v>
      </c>
      <c r="B452" s="49" t="s">
        <v>1774</v>
      </c>
      <c r="C452" s="14">
        <v>3964</v>
      </c>
      <c r="D452" s="112"/>
    </row>
    <row r="453" spans="1:4" s="82" customFormat="1" ht="15.75" customHeight="1">
      <c r="A453" s="27">
        <v>206</v>
      </c>
      <c r="B453" s="46" t="s">
        <v>1775</v>
      </c>
      <c r="C453" s="66">
        <f>C454+C459+C468+C474+C480+C485+C490+C497+C501+C504</f>
        <v>5090</v>
      </c>
      <c r="D453" s="66">
        <f>D454+D459+D468+D474+D480+D485+D490+D497+D501+D504</f>
        <v>0</v>
      </c>
    </row>
    <row r="454" spans="1:4" s="82" customFormat="1" ht="15.75" customHeight="1">
      <c r="A454" s="27">
        <v>20601</v>
      </c>
      <c r="B454" s="46" t="s">
        <v>1776</v>
      </c>
      <c r="C454" s="66">
        <f>SUM(C455:C458)</f>
        <v>1883</v>
      </c>
      <c r="D454" s="66">
        <f>SUM(D455:D458)</f>
        <v>0</v>
      </c>
    </row>
    <row r="455" spans="1:4" s="82" customFormat="1" ht="15.75" customHeight="1">
      <c r="A455" s="52">
        <v>2060101</v>
      </c>
      <c r="B455" s="49" t="s">
        <v>1484</v>
      </c>
      <c r="C455" s="14">
        <v>1624</v>
      </c>
      <c r="D455" s="112"/>
    </row>
    <row r="456" spans="1:4" s="82" customFormat="1" ht="15.75" customHeight="1">
      <c r="A456" s="52">
        <v>2060102</v>
      </c>
      <c r="B456" s="49" t="s">
        <v>1485</v>
      </c>
      <c r="C456" s="14"/>
      <c r="D456" s="112"/>
    </row>
    <row r="457" spans="1:4" s="82" customFormat="1" ht="15.75" customHeight="1">
      <c r="A457" s="52">
        <v>2060103</v>
      </c>
      <c r="B457" s="49" t="s">
        <v>1486</v>
      </c>
      <c r="C457" s="14"/>
      <c r="D457" s="112"/>
    </row>
    <row r="458" spans="1:4" s="82" customFormat="1" ht="15.75" customHeight="1">
      <c r="A458" s="52">
        <v>2060199</v>
      </c>
      <c r="B458" s="49" t="s">
        <v>1777</v>
      </c>
      <c r="C458" s="14">
        <v>259</v>
      </c>
      <c r="D458" s="112"/>
    </row>
    <row r="459" spans="1:4" s="82" customFormat="1" ht="15.75" customHeight="1">
      <c r="A459" s="27">
        <v>20602</v>
      </c>
      <c r="B459" s="46" t="s">
        <v>1778</v>
      </c>
      <c r="C459" s="66">
        <f>SUM(C460:C467)</f>
        <v>1998</v>
      </c>
      <c r="D459" s="66">
        <f>SUM(D460:D467)</f>
        <v>0</v>
      </c>
    </row>
    <row r="460" spans="1:4" s="82" customFormat="1" ht="15.75" customHeight="1">
      <c r="A460" s="52">
        <v>2060201</v>
      </c>
      <c r="B460" s="49" t="s">
        <v>1779</v>
      </c>
      <c r="C460" s="14">
        <v>1905</v>
      </c>
      <c r="D460" s="112"/>
    </row>
    <row r="461" spans="1:4" s="82" customFormat="1" ht="15.75" customHeight="1">
      <c r="A461" s="52">
        <v>2060202</v>
      </c>
      <c r="B461" s="49" t="s">
        <v>1780</v>
      </c>
      <c r="C461" s="14"/>
      <c r="D461" s="112"/>
    </row>
    <row r="462" spans="1:4" s="82" customFormat="1" ht="15.75" customHeight="1">
      <c r="A462" s="52">
        <v>2060203</v>
      </c>
      <c r="B462" s="49" t="s">
        <v>1781</v>
      </c>
      <c r="C462" s="14"/>
      <c r="D462" s="112"/>
    </row>
    <row r="463" spans="1:4" s="82" customFormat="1" ht="15.75" customHeight="1">
      <c r="A463" s="52">
        <v>2060204</v>
      </c>
      <c r="B463" s="49" t="s">
        <v>1782</v>
      </c>
      <c r="C463" s="14"/>
      <c r="D463" s="112"/>
    </row>
    <row r="464" spans="1:4" s="82" customFormat="1" ht="15.75" customHeight="1">
      <c r="A464" s="52">
        <v>2060205</v>
      </c>
      <c r="B464" s="49" t="s">
        <v>1783</v>
      </c>
      <c r="C464" s="14"/>
      <c r="D464" s="112"/>
    </row>
    <row r="465" spans="1:4" s="82" customFormat="1" ht="15.75" customHeight="1">
      <c r="A465" s="52">
        <v>2060206</v>
      </c>
      <c r="B465" s="49" t="s">
        <v>1784</v>
      </c>
      <c r="C465" s="14"/>
      <c r="D465" s="112"/>
    </row>
    <row r="466" spans="1:4" s="82" customFormat="1" ht="15.75" customHeight="1">
      <c r="A466" s="52">
        <v>2060207</v>
      </c>
      <c r="B466" s="49" t="s">
        <v>1785</v>
      </c>
      <c r="C466" s="14"/>
      <c r="D466" s="112"/>
    </row>
    <row r="467" spans="1:4" s="82" customFormat="1" ht="15.75" customHeight="1">
      <c r="A467" s="52">
        <v>2060299</v>
      </c>
      <c r="B467" s="49" t="s">
        <v>1786</v>
      </c>
      <c r="C467" s="14">
        <v>93</v>
      </c>
      <c r="D467" s="112"/>
    </row>
    <row r="468" spans="1:4" s="82" customFormat="1" ht="15.75" customHeight="1">
      <c r="A468" s="27">
        <v>20603</v>
      </c>
      <c r="B468" s="46" t="s">
        <v>1787</v>
      </c>
      <c r="C468" s="66">
        <f>SUM(C469:C473)</f>
        <v>0</v>
      </c>
      <c r="D468" s="66">
        <f>SUM(D469:D473)</f>
        <v>0</v>
      </c>
    </row>
    <row r="469" spans="1:4" s="82" customFormat="1" ht="15.75" customHeight="1">
      <c r="A469" s="52">
        <v>2060301</v>
      </c>
      <c r="B469" s="49" t="s">
        <v>1779</v>
      </c>
      <c r="C469" s="14"/>
      <c r="D469" s="112"/>
    </row>
    <row r="470" spans="1:4" s="82" customFormat="1" ht="15.75" customHeight="1">
      <c r="A470" s="52">
        <v>2060302</v>
      </c>
      <c r="B470" s="49" t="s">
        <v>1788</v>
      </c>
      <c r="C470" s="14"/>
      <c r="D470" s="112"/>
    </row>
    <row r="471" spans="1:4" s="82" customFormat="1" ht="15.75" customHeight="1">
      <c r="A471" s="52">
        <v>2060303</v>
      </c>
      <c r="B471" s="49" t="s">
        <v>1789</v>
      </c>
      <c r="C471" s="14"/>
      <c r="D471" s="112"/>
    </row>
    <row r="472" spans="1:4" s="82" customFormat="1" ht="15.75" customHeight="1">
      <c r="A472" s="52">
        <v>2060304</v>
      </c>
      <c r="B472" s="49" t="s">
        <v>1790</v>
      </c>
      <c r="C472" s="14"/>
      <c r="D472" s="112"/>
    </row>
    <row r="473" spans="1:4" s="82" customFormat="1" ht="15.75" customHeight="1">
      <c r="A473" s="52">
        <v>2060399</v>
      </c>
      <c r="B473" s="49" t="s">
        <v>1791</v>
      </c>
      <c r="C473" s="14"/>
      <c r="D473" s="112"/>
    </row>
    <row r="474" spans="1:4" s="82" customFormat="1" ht="15.75" customHeight="1">
      <c r="A474" s="27">
        <v>20604</v>
      </c>
      <c r="B474" s="46" t="s">
        <v>1792</v>
      </c>
      <c r="C474" s="66">
        <f>SUM(C475:C479)</f>
        <v>0</v>
      </c>
      <c r="D474" s="66">
        <f>SUM(D475:D479)</f>
        <v>0</v>
      </c>
    </row>
    <row r="475" spans="1:4" s="82" customFormat="1" ht="15.75" customHeight="1">
      <c r="A475" s="52">
        <v>2060401</v>
      </c>
      <c r="B475" s="49" t="s">
        <v>1779</v>
      </c>
      <c r="C475" s="14"/>
      <c r="D475" s="112"/>
    </row>
    <row r="476" spans="1:4" s="82" customFormat="1" ht="15.75" customHeight="1">
      <c r="A476" s="52">
        <v>2060402</v>
      </c>
      <c r="B476" s="49" t="s">
        <v>1793</v>
      </c>
      <c r="C476" s="14"/>
      <c r="D476" s="112"/>
    </row>
    <row r="477" spans="1:4" s="82" customFormat="1" ht="15.75" customHeight="1">
      <c r="A477" s="52">
        <v>2060403</v>
      </c>
      <c r="B477" s="49" t="s">
        <v>1794</v>
      </c>
      <c r="C477" s="14"/>
      <c r="D477" s="112"/>
    </row>
    <row r="478" spans="1:4" s="82" customFormat="1" ht="15.75" customHeight="1">
      <c r="A478" s="52">
        <v>2060404</v>
      </c>
      <c r="B478" s="49" t="s">
        <v>1795</v>
      </c>
      <c r="C478" s="14"/>
      <c r="D478" s="112"/>
    </row>
    <row r="479" spans="1:4" s="82" customFormat="1" ht="15.75" customHeight="1">
      <c r="A479" s="52">
        <v>2060499</v>
      </c>
      <c r="B479" s="49" t="s">
        <v>1796</v>
      </c>
      <c r="C479" s="14"/>
      <c r="D479" s="112"/>
    </row>
    <row r="480" spans="1:4" s="82" customFormat="1" ht="15.75" customHeight="1">
      <c r="A480" s="27">
        <v>20605</v>
      </c>
      <c r="B480" s="46" t="s">
        <v>1797</v>
      </c>
      <c r="C480" s="66">
        <f>SUM(C481:C484)</f>
        <v>607</v>
      </c>
      <c r="D480" s="66">
        <f>SUM(D481:D484)</f>
        <v>0</v>
      </c>
    </row>
    <row r="481" spans="1:4" s="82" customFormat="1" ht="15.75" customHeight="1">
      <c r="A481" s="52">
        <v>2060501</v>
      </c>
      <c r="B481" s="49" t="s">
        <v>1779</v>
      </c>
      <c r="C481" s="14">
        <v>577</v>
      </c>
      <c r="D481" s="112"/>
    </row>
    <row r="482" spans="1:4" s="82" customFormat="1" ht="15.75" customHeight="1">
      <c r="A482" s="52">
        <v>2060502</v>
      </c>
      <c r="B482" s="49" t="s">
        <v>1798</v>
      </c>
      <c r="C482" s="14"/>
      <c r="D482" s="112"/>
    </row>
    <row r="483" spans="1:4" s="82" customFormat="1" ht="15.75" customHeight="1">
      <c r="A483" s="52">
        <v>2060503</v>
      </c>
      <c r="B483" s="49" t="s">
        <v>1799</v>
      </c>
      <c r="C483" s="14"/>
      <c r="D483" s="112"/>
    </row>
    <row r="484" spans="1:4" s="82" customFormat="1" ht="15.75" customHeight="1">
      <c r="A484" s="52">
        <v>2060599</v>
      </c>
      <c r="B484" s="49" t="s">
        <v>1800</v>
      </c>
      <c r="C484" s="14">
        <v>30</v>
      </c>
      <c r="D484" s="112"/>
    </row>
    <row r="485" spans="1:4" s="82" customFormat="1" ht="15.75" customHeight="1">
      <c r="A485" s="27">
        <v>20606</v>
      </c>
      <c r="B485" s="46" t="s">
        <v>1801</v>
      </c>
      <c r="C485" s="66">
        <f>SUM(C486:C489)</f>
        <v>32</v>
      </c>
      <c r="D485" s="66">
        <f>SUM(D486:D489)</f>
        <v>0</v>
      </c>
    </row>
    <row r="486" spans="1:4" s="82" customFormat="1" ht="15.75" customHeight="1">
      <c r="A486" s="52">
        <v>2060601</v>
      </c>
      <c r="B486" s="49" t="s">
        <v>1802</v>
      </c>
      <c r="C486" s="14"/>
      <c r="D486" s="112"/>
    </row>
    <row r="487" spans="1:4" s="82" customFormat="1" ht="15.75" customHeight="1">
      <c r="A487" s="52">
        <v>2060602</v>
      </c>
      <c r="B487" s="49" t="s">
        <v>1803</v>
      </c>
      <c r="C487" s="14"/>
      <c r="D487" s="112"/>
    </row>
    <row r="488" spans="1:4" s="82" customFormat="1" ht="15.75" customHeight="1">
      <c r="A488" s="52">
        <v>2060603</v>
      </c>
      <c r="B488" s="49" t="s">
        <v>1804</v>
      </c>
      <c r="C488" s="14"/>
      <c r="D488" s="112"/>
    </row>
    <row r="489" spans="1:4" s="82" customFormat="1" ht="15.75" customHeight="1">
      <c r="A489" s="52">
        <v>2060699</v>
      </c>
      <c r="B489" s="49" t="s">
        <v>1805</v>
      </c>
      <c r="C489" s="14">
        <v>32</v>
      </c>
      <c r="D489" s="112"/>
    </row>
    <row r="490" spans="1:4" s="82" customFormat="1" ht="15.75" customHeight="1">
      <c r="A490" s="27">
        <v>20607</v>
      </c>
      <c r="B490" s="46" t="s">
        <v>1806</v>
      </c>
      <c r="C490" s="66">
        <f>SUM(C491:C496)</f>
        <v>289</v>
      </c>
      <c r="D490" s="66">
        <f>SUM(D491:D496)</f>
        <v>0</v>
      </c>
    </row>
    <row r="491" spans="1:4" s="82" customFormat="1" ht="15.75" customHeight="1">
      <c r="A491" s="52">
        <v>2060701</v>
      </c>
      <c r="B491" s="49" t="s">
        <v>1779</v>
      </c>
      <c r="C491" s="14">
        <v>166</v>
      </c>
      <c r="D491" s="112"/>
    </row>
    <row r="492" spans="1:4" s="82" customFormat="1" ht="15.75" customHeight="1">
      <c r="A492" s="52">
        <v>2060702</v>
      </c>
      <c r="B492" s="49" t="s">
        <v>1807</v>
      </c>
      <c r="C492" s="14">
        <v>123</v>
      </c>
      <c r="D492" s="112"/>
    </row>
    <row r="493" spans="1:4" s="82" customFormat="1" ht="15.75" customHeight="1">
      <c r="A493" s="52">
        <v>2060703</v>
      </c>
      <c r="B493" s="49" t="s">
        <v>1808</v>
      </c>
      <c r="C493" s="14"/>
      <c r="D493" s="112"/>
    </row>
    <row r="494" spans="1:4" s="82" customFormat="1" ht="15.75" customHeight="1">
      <c r="A494" s="52">
        <v>2060704</v>
      </c>
      <c r="B494" s="49" t="s">
        <v>1809</v>
      </c>
      <c r="C494" s="14"/>
      <c r="D494" s="112"/>
    </row>
    <row r="495" spans="1:4" s="82" customFormat="1" ht="15.75" customHeight="1">
      <c r="A495" s="52">
        <v>2060705</v>
      </c>
      <c r="B495" s="49" t="s">
        <v>1810</v>
      </c>
      <c r="C495" s="14"/>
      <c r="D495" s="112"/>
    </row>
    <row r="496" spans="1:4" s="82" customFormat="1" ht="15.75" customHeight="1">
      <c r="A496" s="52">
        <v>2060799</v>
      </c>
      <c r="B496" s="49" t="s">
        <v>1811</v>
      </c>
      <c r="C496" s="14"/>
      <c r="D496" s="112"/>
    </row>
    <row r="497" spans="1:4" s="82" customFormat="1" ht="15.75" customHeight="1">
      <c r="A497" s="27">
        <v>20608</v>
      </c>
      <c r="B497" s="46" t="s">
        <v>1812</v>
      </c>
      <c r="C497" s="66">
        <f>SUM(C498:C500)</f>
        <v>0</v>
      </c>
      <c r="D497" s="66">
        <f>SUM(D498:D500)</f>
        <v>0</v>
      </c>
    </row>
    <row r="498" spans="1:4" s="82" customFormat="1" ht="15.75" customHeight="1">
      <c r="A498" s="52">
        <v>2060801</v>
      </c>
      <c r="B498" s="49" t="s">
        <v>1813</v>
      </c>
      <c r="C498" s="14"/>
      <c r="D498" s="112"/>
    </row>
    <row r="499" spans="1:4" s="82" customFormat="1" ht="15.75" customHeight="1">
      <c r="A499" s="52">
        <v>2060802</v>
      </c>
      <c r="B499" s="49" t="s">
        <v>1814</v>
      </c>
      <c r="C499" s="14"/>
      <c r="D499" s="112"/>
    </row>
    <row r="500" spans="1:4" s="82" customFormat="1" ht="15.75" customHeight="1">
      <c r="A500" s="52">
        <v>2060899</v>
      </c>
      <c r="B500" s="49" t="s">
        <v>1815</v>
      </c>
      <c r="C500" s="14"/>
      <c r="D500" s="112"/>
    </row>
    <row r="501" spans="1:4" s="82" customFormat="1" ht="15.75" customHeight="1">
      <c r="A501" s="27">
        <v>20609</v>
      </c>
      <c r="B501" s="46" t="s">
        <v>1816</v>
      </c>
      <c r="C501" s="66">
        <f>SUM(C502:C503)</f>
        <v>0</v>
      </c>
      <c r="D501" s="66">
        <f>SUM(D502:D503)</f>
        <v>0</v>
      </c>
    </row>
    <row r="502" spans="1:4" s="82" customFormat="1" ht="15.75" customHeight="1">
      <c r="A502" s="52">
        <v>2060901</v>
      </c>
      <c r="B502" s="49" t="s">
        <v>1817</v>
      </c>
      <c r="C502" s="14"/>
      <c r="D502" s="112"/>
    </row>
    <row r="503" spans="1:4" s="82" customFormat="1" ht="15.75" customHeight="1">
      <c r="A503" s="52">
        <v>2060902</v>
      </c>
      <c r="B503" s="49" t="s">
        <v>1818</v>
      </c>
      <c r="C503" s="14"/>
      <c r="D503" s="112"/>
    </row>
    <row r="504" spans="1:4" s="82" customFormat="1" ht="15.75" customHeight="1">
      <c r="A504" s="27">
        <v>20699</v>
      </c>
      <c r="B504" s="46" t="s">
        <v>1819</v>
      </c>
      <c r="C504" s="66">
        <f>SUM(C505:C508)</f>
        <v>281</v>
      </c>
      <c r="D504" s="66">
        <f>SUM(D505:D508)</f>
        <v>0</v>
      </c>
    </row>
    <row r="505" spans="1:4" s="82" customFormat="1" ht="15.75" customHeight="1">
      <c r="A505" s="52">
        <v>2069901</v>
      </c>
      <c r="B505" s="49" t="s">
        <v>1820</v>
      </c>
      <c r="C505" s="14">
        <v>105</v>
      </c>
      <c r="D505" s="112"/>
    </row>
    <row r="506" spans="1:4" s="82" customFormat="1" ht="15.75" customHeight="1">
      <c r="A506" s="52">
        <v>2069902</v>
      </c>
      <c r="B506" s="49" t="s">
        <v>1821</v>
      </c>
      <c r="C506" s="14"/>
      <c r="D506" s="112"/>
    </row>
    <row r="507" spans="1:4" s="82" customFormat="1" ht="15.75" customHeight="1">
      <c r="A507" s="52">
        <v>2069903</v>
      </c>
      <c r="B507" s="49" t="s">
        <v>1822</v>
      </c>
      <c r="C507" s="14"/>
      <c r="D507" s="112"/>
    </row>
    <row r="508" spans="1:4" s="82" customFormat="1" ht="15.75" customHeight="1">
      <c r="A508" s="52">
        <v>2069999</v>
      </c>
      <c r="B508" s="49" t="s">
        <v>1823</v>
      </c>
      <c r="C508" s="14">
        <v>176</v>
      </c>
      <c r="D508" s="112"/>
    </row>
    <row r="509" spans="1:4" s="82" customFormat="1" ht="15.75" customHeight="1">
      <c r="A509" s="27">
        <v>207</v>
      </c>
      <c r="B509" s="46" t="s">
        <v>1824</v>
      </c>
      <c r="C509" s="66">
        <f>C510+C526+C534+C545+C554+C561</f>
        <v>8706</v>
      </c>
      <c r="D509" s="66">
        <f>D510+D526+D534+D545+D554+D561</f>
        <v>200</v>
      </c>
    </row>
    <row r="510" spans="1:4" s="82" customFormat="1" ht="15.75" customHeight="1">
      <c r="A510" s="27">
        <v>20701</v>
      </c>
      <c r="B510" s="46" t="s">
        <v>1825</v>
      </c>
      <c r="C510" s="66">
        <f>SUM(C511:C525)</f>
        <v>2846</v>
      </c>
      <c r="D510" s="66">
        <f>SUM(D511:D525)</f>
        <v>0</v>
      </c>
    </row>
    <row r="511" spans="1:4" s="82" customFormat="1" ht="15.75" customHeight="1">
      <c r="A511" s="52">
        <v>2070101</v>
      </c>
      <c r="B511" s="49" t="s">
        <v>1484</v>
      </c>
      <c r="C511" s="14">
        <v>1462</v>
      </c>
      <c r="D511" s="112"/>
    </row>
    <row r="512" spans="1:4" s="82" customFormat="1" ht="15.75" customHeight="1">
      <c r="A512" s="52">
        <v>2070102</v>
      </c>
      <c r="B512" s="49" t="s">
        <v>1485</v>
      </c>
      <c r="C512" s="14">
        <v>46</v>
      </c>
      <c r="D512" s="112"/>
    </row>
    <row r="513" spans="1:4" s="82" customFormat="1" ht="15.75" customHeight="1">
      <c r="A513" s="52">
        <v>2070103</v>
      </c>
      <c r="B513" s="49" t="s">
        <v>1486</v>
      </c>
      <c r="C513" s="14"/>
      <c r="D513" s="112"/>
    </row>
    <row r="514" spans="1:4" s="82" customFormat="1" ht="15.75" customHeight="1">
      <c r="A514" s="52">
        <v>2070104</v>
      </c>
      <c r="B514" s="49" t="s">
        <v>1826</v>
      </c>
      <c r="C514" s="14">
        <v>418</v>
      </c>
      <c r="D514" s="112"/>
    </row>
    <row r="515" spans="1:4" s="82" customFormat="1" ht="15.75" customHeight="1">
      <c r="A515" s="52">
        <v>2070105</v>
      </c>
      <c r="B515" s="49" t="s">
        <v>1827</v>
      </c>
      <c r="C515" s="14"/>
      <c r="D515" s="112"/>
    </row>
    <row r="516" spans="1:4" s="82" customFormat="1" ht="15.75" customHeight="1">
      <c r="A516" s="52">
        <v>2070106</v>
      </c>
      <c r="B516" s="49" t="s">
        <v>1828</v>
      </c>
      <c r="C516" s="14"/>
      <c r="D516" s="112"/>
    </row>
    <row r="517" spans="1:4" s="82" customFormat="1" ht="15.75" customHeight="1">
      <c r="A517" s="52">
        <v>2070107</v>
      </c>
      <c r="B517" s="49" t="s">
        <v>1829</v>
      </c>
      <c r="C517" s="14">
        <v>70</v>
      </c>
      <c r="D517" s="112"/>
    </row>
    <row r="518" spans="1:4" s="82" customFormat="1" ht="15.75" customHeight="1">
      <c r="A518" s="52">
        <v>2070108</v>
      </c>
      <c r="B518" s="49" t="s">
        <v>1830</v>
      </c>
      <c r="C518" s="14"/>
      <c r="D518" s="112"/>
    </row>
    <row r="519" spans="1:4" s="82" customFormat="1" ht="15.75" customHeight="1">
      <c r="A519" s="52">
        <v>2070109</v>
      </c>
      <c r="B519" s="49" t="s">
        <v>1831</v>
      </c>
      <c r="C519" s="14">
        <v>442</v>
      </c>
      <c r="D519" s="112"/>
    </row>
    <row r="520" spans="1:4" s="82" customFormat="1" ht="15.75" customHeight="1">
      <c r="A520" s="52">
        <v>2070110</v>
      </c>
      <c r="B520" s="49" t="s">
        <v>1832</v>
      </c>
      <c r="C520" s="14"/>
      <c r="D520" s="112"/>
    </row>
    <row r="521" spans="1:4" s="82" customFormat="1" ht="15.75" customHeight="1">
      <c r="A521" s="52">
        <v>2070111</v>
      </c>
      <c r="B521" s="49" t="s">
        <v>1833</v>
      </c>
      <c r="C521" s="14">
        <v>63</v>
      </c>
      <c r="D521" s="112"/>
    </row>
    <row r="522" spans="1:4" s="82" customFormat="1" ht="15.75" customHeight="1">
      <c r="A522" s="52">
        <v>2070112</v>
      </c>
      <c r="B522" s="49" t="s">
        <v>1834</v>
      </c>
      <c r="C522" s="14">
        <v>6</v>
      </c>
      <c r="D522" s="112"/>
    </row>
    <row r="523" spans="1:4" s="82" customFormat="1" ht="15.75" customHeight="1">
      <c r="A523" s="52">
        <v>2070113</v>
      </c>
      <c r="B523" s="49" t="s">
        <v>1835</v>
      </c>
      <c r="C523" s="14"/>
      <c r="D523" s="112"/>
    </row>
    <row r="524" spans="1:4" s="82" customFormat="1" ht="15.75" customHeight="1">
      <c r="A524" s="52">
        <v>2070114</v>
      </c>
      <c r="B524" s="49" t="s">
        <v>1836</v>
      </c>
      <c r="C524" s="14"/>
      <c r="D524" s="112"/>
    </row>
    <row r="525" spans="1:4" s="82" customFormat="1" ht="15.75" customHeight="1">
      <c r="A525" s="52">
        <v>2070199</v>
      </c>
      <c r="B525" s="49" t="s">
        <v>1837</v>
      </c>
      <c r="C525" s="14">
        <v>339</v>
      </c>
      <c r="D525" s="112"/>
    </row>
    <row r="526" spans="1:4" s="82" customFormat="1" ht="15.75" customHeight="1">
      <c r="A526" s="27">
        <v>20702</v>
      </c>
      <c r="B526" s="46" t="s">
        <v>1838</v>
      </c>
      <c r="C526" s="66">
        <f>SUM(C527:C533)</f>
        <v>665</v>
      </c>
      <c r="D526" s="66">
        <f>SUM(D527:D533)</f>
        <v>0</v>
      </c>
    </row>
    <row r="527" spans="1:4" s="82" customFormat="1" ht="15.75" customHeight="1">
      <c r="A527" s="52">
        <v>2070201</v>
      </c>
      <c r="B527" s="49" t="s">
        <v>1484</v>
      </c>
      <c r="C527" s="14">
        <v>55</v>
      </c>
      <c r="D527" s="112"/>
    </row>
    <row r="528" spans="1:4" s="82" customFormat="1" ht="15.75" customHeight="1">
      <c r="A528" s="52">
        <v>2070202</v>
      </c>
      <c r="B528" s="49" t="s">
        <v>1485</v>
      </c>
      <c r="C528" s="14"/>
      <c r="D528" s="112"/>
    </row>
    <row r="529" spans="1:4" s="82" customFormat="1" ht="15.75" customHeight="1">
      <c r="A529" s="52">
        <v>2070203</v>
      </c>
      <c r="B529" s="49" t="s">
        <v>1486</v>
      </c>
      <c r="C529" s="14"/>
      <c r="D529" s="112"/>
    </row>
    <row r="530" spans="1:4" s="82" customFormat="1" ht="15.75" customHeight="1">
      <c r="A530" s="52">
        <v>2070204</v>
      </c>
      <c r="B530" s="49" t="s">
        <v>1839</v>
      </c>
      <c r="C530" s="14">
        <v>45</v>
      </c>
      <c r="D530" s="112"/>
    </row>
    <row r="531" spans="1:4" s="82" customFormat="1" ht="15.75" customHeight="1">
      <c r="A531" s="52">
        <v>2070205</v>
      </c>
      <c r="B531" s="49" t="s">
        <v>1840</v>
      </c>
      <c r="C531" s="14">
        <v>565</v>
      </c>
      <c r="D531" s="112"/>
    </row>
    <row r="532" spans="1:4" s="82" customFormat="1" ht="15.75" customHeight="1">
      <c r="A532" s="52">
        <v>2070206</v>
      </c>
      <c r="B532" s="49" t="s">
        <v>1841</v>
      </c>
      <c r="C532" s="14"/>
      <c r="D532" s="112"/>
    </row>
    <row r="533" spans="1:4" s="82" customFormat="1" ht="15.75" customHeight="1">
      <c r="A533" s="52">
        <v>2070299</v>
      </c>
      <c r="B533" s="49" t="s">
        <v>1842</v>
      </c>
      <c r="C533" s="14"/>
      <c r="D533" s="112"/>
    </row>
    <row r="534" spans="1:4" s="82" customFormat="1" ht="15.75" customHeight="1">
      <c r="A534" s="27">
        <v>20703</v>
      </c>
      <c r="B534" s="46" t="s">
        <v>1843</v>
      </c>
      <c r="C534" s="66">
        <f>SUM(C535:C544)</f>
        <v>1694</v>
      </c>
      <c r="D534" s="66">
        <f>SUM(D535:D544)</f>
        <v>200</v>
      </c>
    </row>
    <row r="535" spans="1:4" s="82" customFormat="1" ht="15.75" customHeight="1">
      <c r="A535" s="52">
        <v>2070301</v>
      </c>
      <c r="B535" s="49" t="s">
        <v>1484</v>
      </c>
      <c r="C535" s="14"/>
      <c r="D535" s="112"/>
    </row>
    <row r="536" spans="1:4" s="82" customFormat="1" ht="15.75" customHeight="1">
      <c r="A536" s="52">
        <v>2070302</v>
      </c>
      <c r="B536" s="49" t="s">
        <v>1485</v>
      </c>
      <c r="C536" s="14"/>
      <c r="D536" s="112"/>
    </row>
    <row r="537" spans="1:4" s="82" customFormat="1" ht="15.75" customHeight="1">
      <c r="A537" s="52">
        <v>2070303</v>
      </c>
      <c r="B537" s="49" t="s">
        <v>1486</v>
      </c>
      <c r="C537" s="14"/>
      <c r="D537" s="112"/>
    </row>
    <row r="538" spans="1:4" s="82" customFormat="1" ht="15.75" customHeight="1">
      <c r="A538" s="52">
        <v>2070304</v>
      </c>
      <c r="B538" s="49" t="s">
        <v>1844</v>
      </c>
      <c r="C538" s="14"/>
      <c r="D538" s="112"/>
    </row>
    <row r="539" spans="1:4" s="82" customFormat="1" ht="15.75" customHeight="1">
      <c r="A539" s="52">
        <v>2070305</v>
      </c>
      <c r="B539" s="49" t="s">
        <v>1845</v>
      </c>
      <c r="C539" s="14"/>
      <c r="D539" s="112"/>
    </row>
    <row r="540" spans="1:4" s="82" customFormat="1" ht="15.75" customHeight="1">
      <c r="A540" s="52">
        <v>2070306</v>
      </c>
      <c r="B540" s="49" t="s">
        <v>1846</v>
      </c>
      <c r="C540" s="14"/>
      <c r="D540" s="112"/>
    </row>
    <row r="541" spans="1:4" s="82" customFormat="1" ht="15.75" customHeight="1">
      <c r="A541" s="52">
        <v>2070307</v>
      </c>
      <c r="B541" s="49" t="s">
        <v>1847</v>
      </c>
      <c r="C541" s="14">
        <v>200</v>
      </c>
      <c r="D541" s="112">
        <v>200</v>
      </c>
    </row>
    <row r="542" spans="1:4" s="82" customFormat="1" ht="15.75" customHeight="1">
      <c r="A542" s="52">
        <v>2070308</v>
      </c>
      <c r="B542" s="49" t="s">
        <v>1848</v>
      </c>
      <c r="C542" s="14"/>
      <c r="D542" s="112"/>
    </row>
    <row r="543" spans="1:4" s="82" customFormat="1" ht="15.75" customHeight="1">
      <c r="A543" s="52">
        <v>2070309</v>
      </c>
      <c r="B543" s="49" t="s">
        <v>1849</v>
      </c>
      <c r="C543" s="14"/>
      <c r="D543" s="112"/>
    </row>
    <row r="544" spans="1:4" s="82" customFormat="1" ht="15.75" customHeight="1">
      <c r="A544" s="52">
        <v>2070399</v>
      </c>
      <c r="B544" s="49" t="s">
        <v>1850</v>
      </c>
      <c r="C544" s="14">
        <v>1494</v>
      </c>
      <c r="D544" s="112"/>
    </row>
    <row r="545" spans="1:4" s="82" customFormat="1" ht="15.75" customHeight="1">
      <c r="A545" s="27">
        <v>20706</v>
      </c>
      <c r="B545" s="46" t="s">
        <v>1851</v>
      </c>
      <c r="C545" s="66">
        <f>SUM(C546:C553)</f>
        <v>28</v>
      </c>
      <c r="D545" s="66">
        <f>SUM(D546:D553)</f>
        <v>0</v>
      </c>
    </row>
    <row r="546" spans="1:4" s="82" customFormat="1" ht="15.75" customHeight="1">
      <c r="A546" s="52">
        <v>2070601</v>
      </c>
      <c r="B546" s="49" t="s">
        <v>1484</v>
      </c>
      <c r="C546" s="14"/>
      <c r="D546" s="112"/>
    </row>
    <row r="547" spans="1:4" s="82" customFormat="1" ht="15.75" customHeight="1">
      <c r="A547" s="52">
        <v>2070602</v>
      </c>
      <c r="B547" s="49" t="s">
        <v>1485</v>
      </c>
      <c r="C547" s="14"/>
      <c r="D547" s="112"/>
    </row>
    <row r="548" spans="1:4" s="82" customFormat="1" ht="15.75" customHeight="1">
      <c r="A548" s="52">
        <v>2070603</v>
      </c>
      <c r="B548" s="49" t="s">
        <v>1486</v>
      </c>
      <c r="C548" s="14"/>
      <c r="D548" s="112"/>
    </row>
    <row r="549" spans="1:4" s="82" customFormat="1" ht="15.75" customHeight="1">
      <c r="A549" s="52">
        <v>2070604</v>
      </c>
      <c r="B549" s="49" t="s">
        <v>1852</v>
      </c>
      <c r="C549" s="14"/>
      <c r="D549" s="112"/>
    </row>
    <row r="550" spans="1:4" s="82" customFormat="1" ht="15.75" customHeight="1">
      <c r="A550" s="52">
        <v>2070605</v>
      </c>
      <c r="B550" s="49" t="s">
        <v>1853</v>
      </c>
      <c r="C550" s="14"/>
      <c r="D550" s="112"/>
    </row>
    <row r="551" spans="1:4" s="82" customFormat="1" ht="15.75" customHeight="1">
      <c r="A551" s="52">
        <v>2070606</v>
      </c>
      <c r="B551" s="49" t="s">
        <v>1854</v>
      </c>
      <c r="C551" s="14"/>
      <c r="D551" s="112"/>
    </row>
    <row r="552" spans="1:4" s="82" customFormat="1" ht="15.75" customHeight="1">
      <c r="A552" s="52">
        <v>2070607</v>
      </c>
      <c r="B552" s="49" t="s">
        <v>1855</v>
      </c>
      <c r="C552" s="14"/>
      <c r="D552" s="112"/>
    </row>
    <row r="553" spans="1:4" s="82" customFormat="1" ht="15.75" customHeight="1">
      <c r="A553" s="52">
        <v>2070699</v>
      </c>
      <c r="B553" s="49" t="s">
        <v>1856</v>
      </c>
      <c r="C553" s="14">
        <v>28</v>
      </c>
      <c r="D553" s="112"/>
    </row>
    <row r="554" spans="1:4" s="82" customFormat="1" ht="15.75" customHeight="1">
      <c r="A554" s="27">
        <v>20708</v>
      </c>
      <c r="B554" s="46" t="s">
        <v>1857</v>
      </c>
      <c r="C554" s="66">
        <f>SUM(C555:C560)</f>
        <v>3470</v>
      </c>
      <c r="D554" s="66">
        <f>SUM(D555:D560)</f>
        <v>0</v>
      </c>
    </row>
    <row r="555" spans="1:4" s="82" customFormat="1" ht="15.75" customHeight="1">
      <c r="A555" s="52">
        <v>2070801</v>
      </c>
      <c r="B555" s="49" t="s">
        <v>1484</v>
      </c>
      <c r="C555" s="14"/>
      <c r="D555" s="112"/>
    </row>
    <row r="556" spans="1:4" s="82" customFormat="1" ht="15.75" customHeight="1">
      <c r="A556" s="52">
        <v>2070802</v>
      </c>
      <c r="B556" s="49" t="s">
        <v>1485</v>
      </c>
      <c r="C556" s="14"/>
      <c r="D556" s="112"/>
    </row>
    <row r="557" spans="1:4" s="82" customFormat="1" ht="15.75" customHeight="1">
      <c r="A557" s="52">
        <v>2070803</v>
      </c>
      <c r="B557" s="49" t="s">
        <v>1486</v>
      </c>
      <c r="C557" s="14"/>
      <c r="D557" s="112"/>
    </row>
    <row r="558" spans="1:4" s="82" customFormat="1" ht="15.75" customHeight="1">
      <c r="A558" s="52">
        <v>2070804</v>
      </c>
      <c r="B558" s="49" t="s">
        <v>1858</v>
      </c>
      <c r="C558" s="14">
        <v>3466</v>
      </c>
      <c r="D558" s="112"/>
    </row>
    <row r="559" spans="1:4" s="82" customFormat="1" ht="15.75" customHeight="1">
      <c r="A559" s="52">
        <v>2070805</v>
      </c>
      <c r="B559" s="49" t="s">
        <v>1859</v>
      </c>
      <c r="C559" s="14"/>
      <c r="D559" s="112"/>
    </row>
    <row r="560" spans="1:4" s="82" customFormat="1" ht="15.75" customHeight="1">
      <c r="A560" s="52">
        <v>2070899</v>
      </c>
      <c r="B560" s="49" t="s">
        <v>1860</v>
      </c>
      <c r="C560" s="14">
        <v>4</v>
      </c>
      <c r="D560" s="112"/>
    </row>
    <row r="561" spans="1:4" s="82" customFormat="1" ht="15.75" customHeight="1">
      <c r="A561" s="27">
        <v>20799</v>
      </c>
      <c r="B561" s="46" t="s">
        <v>1861</v>
      </c>
      <c r="C561" s="66">
        <f>SUM(C562:C564)</f>
        <v>3</v>
      </c>
      <c r="D561" s="66">
        <f>SUM(D562:D564)</f>
        <v>0</v>
      </c>
    </row>
    <row r="562" spans="1:4" s="82" customFormat="1" ht="15.75" customHeight="1">
      <c r="A562" s="52">
        <v>2079902</v>
      </c>
      <c r="B562" s="49" t="s">
        <v>1862</v>
      </c>
      <c r="C562" s="14">
        <v>3</v>
      </c>
      <c r="D562" s="112"/>
    </row>
    <row r="563" spans="1:4" s="82" customFormat="1" ht="15.75" customHeight="1">
      <c r="A563" s="52">
        <v>2079903</v>
      </c>
      <c r="B563" s="49" t="s">
        <v>1863</v>
      </c>
      <c r="C563" s="14"/>
      <c r="D563" s="112"/>
    </row>
    <row r="564" spans="1:4" s="82" customFormat="1" ht="15.75" customHeight="1">
      <c r="A564" s="52">
        <v>2079999</v>
      </c>
      <c r="B564" s="49" t="s">
        <v>1864</v>
      </c>
      <c r="C564" s="14"/>
      <c r="D564" s="112"/>
    </row>
    <row r="565" spans="1:4" s="82" customFormat="1" ht="15.75" customHeight="1">
      <c r="A565" s="27">
        <v>208</v>
      </c>
      <c r="B565" s="46" t="s">
        <v>1865</v>
      </c>
      <c r="C565" s="66">
        <f>C566+C580+C588+C591+C600+C604+C614+C622+C629+C636+C645+C650+C653+C656+C659+C662+C665+C669+C674+C682</f>
        <v>60142</v>
      </c>
      <c r="D565" s="66">
        <f>D566+D580+D588+D591+D600+D604+D614+D622+D629+D636+D645+D650+D653+D656+D659+D662+D665+D669+D674+D682</f>
        <v>15193</v>
      </c>
    </row>
    <row r="566" spans="1:4" s="82" customFormat="1" ht="15.75" customHeight="1">
      <c r="A566" s="27">
        <v>20801</v>
      </c>
      <c r="B566" s="46" t="s">
        <v>1866</v>
      </c>
      <c r="C566" s="66">
        <f>SUM(C567:C579)</f>
        <v>3870</v>
      </c>
      <c r="D566" s="66">
        <f>SUM(D567:D579)</f>
        <v>0</v>
      </c>
    </row>
    <row r="567" spans="1:4" s="82" customFormat="1" ht="15.75" customHeight="1">
      <c r="A567" s="52">
        <v>2080101</v>
      </c>
      <c r="B567" s="49" t="s">
        <v>1484</v>
      </c>
      <c r="C567" s="14">
        <v>2222</v>
      </c>
      <c r="D567" s="112"/>
    </row>
    <row r="568" spans="1:4" s="82" customFormat="1" ht="15.75" customHeight="1">
      <c r="A568" s="52">
        <v>2080102</v>
      </c>
      <c r="B568" s="49" t="s">
        <v>1485</v>
      </c>
      <c r="C568" s="14">
        <v>72</v>
      </c>
      <c r="D568" s="112"/>
    </row>
    <row r="569" spans="1:4" s="82" customFormat="1" ht="15.75" customHeight="1">
      <c r="A569" s="52">
        <v>2080103</v>
      </c>
      <c r="B569" s="49" t="s">
        <v>1486</v>
      </c>
      <c r="C569" s="14"/>
      <c r="D569" s="112"/>
    </row>
    <row r="570" spans="1:4" s="82" customFormat="1" ht="15.75" customHeight="1">
      <c r="A570" s="52">
        <v>2080104</v>
      </c>
      <c r="B570" s="49" t="s">
        <v>1867</v>
      </c>
      <c r="C570" s="14"/>
      <c r="D570" s="112"/>
    </row>
    <row r="571" spans="1:4" s="82" customFormat="1" ht="15.75" customHeight="1">
      <c r="A571" s="52">
        <v>2080105</v>
      </c>
      <c r="B571" s="49" t="s">
        <v>1868</v>
      </c>
      <c r="C571" s="14">
        <v>176</v>
      </c>
      <c r="D571" s="112"/>
    </row>
    <row r="572" spans="1:4" s="82" customFormat="1" ht="15.75" customHeight="1">
      <c r="A572" s="52">
        <v>2080106</v>
      </c>
      <c r="B572" s="49" t="s">
        <v>1869</v>
      </c>
      <c r="C572" s="14">
        <v>119</v>
      </c>
      <c r="D572" s="112"/>
    </row>
    <row r="573" spans="1:4" s="82" customFormat="1" ht="15.75" customHeight="1">
      <c r="A573" s="52">
        <v>2080107</v>
      </c>
      <c r="B573" s="49" t="s">
        <v>1870</v>
      </c>
      <c r="C573" s="14"/>
      <c r="D573" s="112"/>
    </row>
    <row r="574" spans="1:4" s="82" customFormat="1" ht="15.75" customHeight="1">
      <c r="A574" s="52">
        <v>2080108</v>
      </c>
      <c r="B574" s="49" t="s">
        <v>1526</v>
      </c>
      <c r="C574" s="14">
        <v>387</v>
      </c>
      <c r="D574" s="112"/>
    </row>
    <row r="575" spans="1:4" s="82" customFormat="1" ht="15.75" customHeight="1">
      <c r="A575" s="52">
        <v>2080109</v>
      </c>
      <c r="B575" s="49" t="s">
        <v>1871</v>
      </c>
      <c r="C575" s="14">
        <v>116</v>
      </c>
      <c r="D575" s="112"/>
    </row>
    <row r="576" spans="1:4" s="82" customFormat="1" ht="15.75" customHeight="1">
      <c r="A576" s="52">
        <v>2080110</v>
      </c>
      <c r="B576" s="49" t="s">
        <v>1872</v>
      </c>
      <c r="C576" s="14"/>
      <c r="D576" s="112"/>
    </row>
    <row r="577" spans="1:4" s="82" customFormat="1" ht="15.75" customHeight="1">
      <c r="A577" s="52">
        <v>2080111</v>
      </c>
      <c r="B577" s="49" t="s">
        <v>1873</v>
      </c>
      <c r="C577" s="14"/>
      <c r="D577" s="112"/>
    </row>
    <row r="578" spans="1:4" s="82" customFormat="1" ht="15.75" customHeight="1">
      <c r="A578" s="52">
        <v>2080112</v>
      </c>
      <c r="B578" s="49" t="s">
        <v>1874</v>
      </c>
      <c r="C578" s="14">
        <v>62</v>
      </c>
      <c r="D578" s="112"/>
    </row>
    <row r="579" spans="1:4" s="82" customFormat="1" ht="15.75" customHeight="1">
      <c r="A579" s="52">
        <v>2080199</v>
      </c>
      <c r="B579" s="49" t="s">
        <v>1875</v>
      </c>
      <c r="C579" s="14">
        <v>716</v>
      </c>
      <c r="D579" s="112"/>
    </row>
    <row r="580" spans="1:4" s="82" customFormat="1" ht="15.75" customHeight="1">
      <c r="A580" s="27">
        <v>20802</v>
      </c>
      <c r="B580" s="46" t="s">
        <v>1876</v>
      </c>
      <c r="C580" s="66">
        <f>SUM(C581:C587)</f>
        <v>2169</v>
      </c>
      <c r="D580" s="66">
        <f>SUM(D581:D587)</f>
        <v>0</v>
      </c>
    </row>
    <row r="581" spans="1:4" s="82" customFormat="1" ht="15.75" customHeight="1">
      <c r="A581" s="52">
        <v>2080201</v>
      </c>
      <c r="B581" s="49" t="s">
        <v>1484</v>
      </c>
      <c r="C581" s="14">
        <v>784</v>
      </c>
      <c r="D581" s="112"/>
    </row>
    <row r="582" spans="1:4" s="82" customFormat="1" ht="15.75" customHeight="1">
      <c r="A582" s="52">
        <v>2080202</v>
      </c>
      <c r="B582" s="49" t="s">
        <v>1485</v>
      </c>
      <c r="C582" s="14">
        <v>11</v>
      </c>
      <c r="D582" s="112"/>
    </row>
    <row r="583" spans="1:4" s="82" customFormat="1" ht="15.75" customHeight="1">
      <c r="A583" s="52">
        <v>2080203</v>
      </c>
      <c r="B583" s="49" t="s">
        <v>1486</v>
      </c>
      <c r="C583" s="14"/>
      <c r="D583" s="112"/>
    </row>
    <row r="584" spans="1:4" s="82" customFormat="1" ht="15.75" customHeight="1">
      <c r="A584" s="52">
        <v>2080206</v>
      </c>
      <c r="B584" s="49" t="s">
        <v>1877</v>
      </c>
      <c r="C584" s="14"/>
      <c r="D584" s="112"/>
    </row>
    <row r="585" spans="1:4" s="82" customFormat="1" ht="15.75" customHeight="1">
      <c r="A585" s="52">
        <v>2080207</v>
      </c>
      <c r="B585" s="49" t="s">
        <v>1878</v>
      </c>
      <c r="C585" s="14"/>
      <c r="D585" s="112"/>
    </row>
    <row r="586" spans="1:4" s="82" customFormat="1" ht="15.75" customHeight="1">
      <c r="A586" s="52">
        <v>2080208</v>
      </c>
      <c r="B586" s="49" t="s">
        <v>1879</v>
      </c>
      <c r="C586" s="14">
        <v>5</v>
      </c>
      <c r="D586" s="112"/>
    </row>
    <row r="587" spans="1:4" s="82" customFormat="1" ht="15.75" customHeight="1">
      <c r="A587" s="52">
        <v>2080299</v>
      </c>
      <c r="B587" s="49" t="s">
        <v>1880</v>
      </c>
      <c r="C587" s="14">
        <v>1369</v>
      </c>
      <c r="D587" s="112"/>
    </row>
    <row r="588" spans="1:4" s="82" customFormat="1" ht="15.75" customHeight="1">
      <c r="A588" s="27">
        <v>20804</v>
      </c>
      <c r="B588" s="46" t="s">
        <v>1881</v>
      </c>
      <c r="C588" s="66">
        <f>SUM(C589:C590)</f>
        <v>0</v>
      </c>
      <c r="D588" s="66">
        <f>SUM(D589:D590)</f>
        <v>0</v>
      </c>
    </row>
    <row r="589" spans="1:4" s="82" customFormat="1" ht="15.75" customHeight="1">
      <c r="A589" s="52">
        <v>2080402</v>
      </c>
      <c r="B589" s="49" t="s">
        <v>1882</v>
      </c>
      <c r="C589" s="14"/>
      <c r="D589" s="112"/>
    </row>
    <row r="590" spans="1:4" s="82" customFormat="1" ht="15.75" customHeight="1">
      <c r="A590" s="52">
        <v>2080499</v>
      </c>
      <c r="B590" s="49" t="s">
        <v>1883</v>
      </c>
      <c r="C590" s="14"/>
      <c r="D590" s="112"/>
    </row>
    <row r="591" spans="1:4" s="82" customFormat="1" ht="15.75" customHeight="1">
      <c r="A591" s="27">
        <v>20805</v>
      </c>
      <c r="B591" s="46" t="s">
        <v>1884</v>
      </c>
      <c r="C591" s="66">
        <f>SUM(C592:C599)</f>
        <v>33730</v>
      </c>
      <c r="D591" s="66">
        <f>SUM(D592:D599)</f>
        <v>0</v>
      </c>
    </row>
    <row r="592" spans="1:4" s="82" customFormat="1" ht="15.75" customHeight="1">
      <c r="A592" s="52">
        <v>2080501</v>
      </c>
      <c r="B592" s="49" t="s">
        <v>1885</v>
      </c>
      <c r="C592" s="14"/>
      <c r="D592" s="112"/>
    </row>
    <row r="593" spans="1:4" s="82" customFormat="1" ht="15.75" customHeight="1">
      <c r="A593" s="52">
        <v>2080502</v>
      </c>
      <c r="B593" s="49" t="s">
        <v>1886</v>
      </c>
      <c r="C593" s="14">
        <v>190</v>
      </c>
      <c r="D593" s="112"/>
    </row>
    <row r="594" spans="1:4" s="82" customFormat="1" ht="15.75" customHeight="1">
      <c r="A594" s="52">
        <v>2080503</v>
      </c>
      <c r="B594" s="49" t="s">
        <v>1887</v>
      </c>
      <c r="C594" s="14">
        <v>1</v>
      </c>
      <c r="D594" s="112"/>
    </row>
    <row r="595" spans="1:4" s="82" customFormat="1" ht="15.75" customHeight="1">
      <c r="A595" s="52">
        <v>2080504</v>
      </c>
      <c r="B595" s="49" t="s">
        <v>1888</v>
      </c>
      <c r="C595" s="14">
        <v>15418</v>
      </c>
      <c r="D595" s="112"/>
    </row>
    <row r="596" spans="1:4" s="82" customFormat="1" ht="15.75" customHeight="1">
      <c r="A596" s="52">
        <v>2080505</v>
      </c>
      <c r="B596" s="49" t="s">
        <v>1889</v>
      </c>
      <c r="C596" s="14">
        <v>17277</v>
      </c>
      <c r="D596" s="112"/>
    </row>
    <row r="597" spans="1:4" s="82" customFormat="1" ht="15.75" customHeight="1">
      <c r="A597" s="52">
        <v>2080506</v>
      </c>
      <c r="B597" s="49" t="s">
        <v>1890</v>
      </c>
      <c r="C597" s="14">
        <v>817</v>
      </c>
      <c r="D597" s="112"/>
    </row>
    <row r="598" spans="1:4" s="82" customFormat="1" ht="15.75" customHeight="1">
      <c r="A598" s="52">
        <v>2080507</v>
      </c>
      <c r="B598" s="49" t="s">
        <v>1891</v>
      </c>
      <c r="C598" s="14">
        <v>27</v>
      </c>
      <c r="D598" s="112"/>
    </row>
    <row r="599" spans="1:4" s="82" customFormat="1" ht="15.75" customHeight="1">
      <c r="A599" s="52">
        <v>2080599</v>
      </c>
      <c r="B599" s="49" t="s">
        <v>1892</v>
      </c>
      <c r="C599" s="14"/>
      <c r="D599" s="112"/>
    </row>
    <row r="600" spans="1:4" s="82" customFormat="1" ht="15.75" customHeight="1">
      <c r="A600" s="27">
        <v>20806</v>
      </c>
      <c r="B600" s="46" t="s">
        <v>1893</v>
      </c>
      <c r="C600" s="66">
        <f>SUM(C601:C603)</f>
        <v>0</v>
      </c>
      <c r="D600" s="66">
        <f>SUM(D601:D603)</f>
        <v>0</v>
      </c>
    </row>
    <row r="601" spans="1:4" s="82" customFormat="1" ht="15.75" customHeight="1">
      <c r="A601" s="52">
        <v>2080601</v>
      </c>
      <c r="B601" s="49" t="s">
        <v>1894</v>
      </c>
      <c r="C601" s="14"/>
      <c r="D601" s="112"/>
    </row>
    <row r="602" spans="1:4" s="82" customFormat="1" ht="15.75" customHeight="1">
      <c r="A602" s="52">
        <v>2080602</v>
      </c>
      <c r="B602" s="49" t="s">
        <v>1895</v>
      </c>
      <c r="C602" s="14"/>
      <c r="D602" s="112"/>
    </row>
    <row r="603" spans="1:4" s="82" customFormat="1" ht="15.75" customHeight="1">
      <c r="A603" s="52">
        <v>2080699</v>
      </c>
      <c r="B603" s="49" t="s">
        <v>1896</v>
      </c>
      <c r="C603" s="14"/>
      <c r="D603" s="112"/>
    </row>
    <row r="604" spans="1:4" s="82" customFormat="1" ht="15.75" customHeight="1">
      <c r="A604" s="27">
        <v>20807</v>
      </c>
      <c r="B604" s="46" t="s">
        <v>1897</v>
      </c>
      <c r="C604" s="66">
        <f>SUM(C605:C613)</f>
        <v>3904</v>
      </c>
      <c r="D604" s="66">
        <f>SUM(D605:D613)</f>
        <v>3901</v>
      </c>
    </row>
    <row r="605" spans="1:4" s="82" customFormat="1" ht="15.75" customHeight="1">
      <c r="A605" s="52">
        <v>2080701</v>
      </c>
      <c r="B605" s="49" t="s">
        <v>1898</v>
      </c>
      <c r="C605" s="14"/>
      <c r="D605" s="112"/>
    </row>
    <row r="606" spans="1:4" s="82" customFormat="1" ht="15.75" customHeight="1">
      <c r="A606" s="52">
        <v>2080702</v>
      </c>
      <c r="B606" s="49" t="s">
        <v>1899</v>
      </c>
      <c r="C606" s="14"/>
      <c r="D606" s="112"/>
    </row>
    <row r="607" spans="1:4" s="82" customFormat="1" ht="15.75" customHeight="1">
      <c r="A607" s="52">
        <v>2080704</v>
      </c>
      <c r="B607" s="49" t="s">
        <v>1900</v>
      </c>
      <c r="C607" s="14"/>
      <c r="D607" s="112"/>
    </row>
    <row r="608" spans="1:4" s="82" customFormat="1" ht="15.75" customHeight="1">
      <c r="A608" s="52">
        <v>2080705</v>
      </c>
      <c r="B608" s="49" t="s">
        <v>1901</v>
      </c>
      <c r="C608" s="14"/>
      <c r="D608" s="112"/>
    </row>
    <row r="609" spans="1:4" s="82" customFormat="1" ht="15.75" customHeight="1">
      <c r="A609" s="52">
        <v>2080709</v>
      </c>
      <c r="B609" s="49" t="s">
        <v>1902</v>
      </c>
      <c r="C609" s="14"/>
      <c r="D609" s="112"/>
    </row>
    <row r="610" spans="1:4" s="82" customFormat="1" ht="15.75" customHeight="1">
      <c r="A610" s="52">
        <v>2080711</v>
      </c>
      <c r="B610" s="49" t="s">
        <v>1903</v>
      </c>
      <c r="C610" s="14"/>
      <c r="D610" s="112"/>
    </row>
    <row r="611" spans="1:4" s="82" customFormat="1" ht="15.75" customHeight="1">
      <c r="A611" s="52">
        <v>2080712</v>
      </c>
      <c r="B611" s="49" t="s">
        <v>1904</v>
      </c>
      <c r="C611" s="14"/>
      <c r="D611" s="112"/>
    </row>
    <row r="612" spans="1:4" s="82" customFormat="1" ht="15.75" customHeight="1">
      <c r="A612" s="52">
        <v>2080713</v>
      </c>
      <c r="B612" s="49" t="s">
        <v>1905</v>
      </c>
      <c r="C612" s="14">
        <v>3</v>
      </c>
      <c r="D612" s="112"/>
    </row>
    <row r="613" spans="1:4" s="82" customFormat="1" ht="15.75" customHeight="1">
      <c r="A613" s="52">
        <v>2080799</v>
      </c>
      <c r="B613" s="49" t="s">
        <v>1906</v>
      </c>
      <c r="C613" s="14">
        <v>3901</v>
      </c>
      <c r="D613" s="112">
        <v>3901</v>
      </c>
    </row>
    <row r="614" spans="1:4" s="82" customFormat="1" ht="15.75" customHeight="1">
      <c r="A614" s="27">
        <v>20808</v>
      </c>
      <c r="B614" s="46" t="s">
        <v>1907</v>
      </c>
      <c r="C614" s="66">
        <f>SUM(C615:C621)</f>
        <v>1821</v>
      </c>
      <c r="D614" s="66">
        <f>SUM(D615:D621)</f>
        <v>0</v>
      </c>
    </row>
    <row r="615" spans="1:4" s="82" customFormat="1" ht="15.75" customHeight="1">
      <c r="A615" s="52">
        <v>2080801</v>
      </c>
      <c r="B615" s="49" t="s">
        <v>1908</v>
      </c>
      <c r="C615" s="14">
        <v>9</v>
      </c>
      <c r="D615" s="112"/>
    </row>
    <row r="616" spans="1:4" s="82" customFormat="1" ht="15.75" customHeight="1">
      <c r="A616" s="52">
        <v>2080802</v>
      </c>
      <c r="B616" s="49" t="s">
        <v>1909</v>
      </c>
      <c r="C616" s="14"/>
      <c r="D616" s="112"/>
    </row>
    <row r="617" spans="1:4" s="82" customFormat="1" ht="15.75" customHeight="1">
      <c r="A617" s="52">
        <v>2080803</v>
      </c>
      <c r="B617" s="49" t="s">
        <v>1910</v>
      </c>
      <c r="C617" s="14"/>
      <c r="D617" s="112"/>
    </row>
    <row r="618" spans="1:4" s="82" customFormat="1" ht="15.75" customHeight="1">
      <c r="A618" s="52">
        <v>2080804</v>
      </c>
      <c r="B618" s="49" t="s">
        <v>1911</v>
      </c>
      <c r="C618" s="14"/>
      <c r="D618" s="112"/>
    </row>
    <row r="619" spans="1:4" s="82" customFormat="1" ht="15.75" customHeight="1">
      <c r="A619" s="52">
        <v>2080805</v>
      </c>
      <c r="B619" s="49" t="s">
        <v>1912</v>
      </c>
      <c r="C619" s="14">
        <v>12</v>
      </c>
      <c r="D619" s="112"/>
    </row>
    <row r="620" spans="1:4" s="82" customFormat="1" ht="15.75" customHeight="1">
      <c r="A620" s="52">
        <v>2080806</v>
      </c>
      <c r="B620" s="49" t="s">
        <v>1913</v>
      </c>
      <c r="C620" s="14"/>
      <c r="D620" s="112"/>
    </row>
    <row r="621" spans="1:4" s="82" customFormat="1" ht="15.75" customHeight="1">
      <c r="A621" s="52">
        <v>2080899</v>
      </c>
      <c r="B621" s="49" t="s">
        <v>1914</v>
      </c>
      <c r="C621" s="14">
        <v>1800</v>
      </c>
      <c r="D621" s="112"/>
    </row>
    <row r="622" spans="1:4" s="82" customFormat="1" ht="15.75" customHeight="1">
      <c r="A622" s="27">
        <v>20809</v>
      </c>
      <c r="B622" s="46" t="s">
        <v>1915</v>
      </c>
      <c r="C622" s="66">
        <f>SUM(C623:C628)</f>
        <v>187</v>
      </c>
      <c r="D622" s="66">
        <f>SUM(D623:D628)</f>
        <v>0</v>
      </c>
    </row>
    <row r="623" spans="1:4" s="111" customFormat="1" ht="15.75" customHeight="1">
      <c r="A623" s="52">
        <v>2080901</v>
      </c>
      <c r="B623" s="49" t="s">
        <v>1916</v>
      </c>
      <c r="C623" s="14">
        <v>4</v>
      </c>
      <c r="D623" s="112"/>
    </row>
    <row r="624" spans="1:4" s="82" customFormat="1" ht="15.75" customHeight="1">
      <c r="A624" s="52">
        <v>2080902</v>
      </c>
      <c r="B624" s="49" t="s">
        <v>1917</v>
      </c>
      <c r="C624" s="14"/>
      <c r="D624" s="112"/>
    </row>
    <row r="625" spans="1:4" s="111" customFormat="1" ht="15.75" customHeight="1">
      <c r="A625" s="52">
        <v>2080903</v>
      </c>
      <c r="B625" s="49" t="s">
        <v>1918</v>
      </c>
      <c r="C625" s="14">
        <v>183</v>
      </c>
      <c r="D625" s="112"/>
    </row>
    <row r="626" spans="1:4" s="82" customFormat="1" ht="15.75" customHeight="1">
      <c r="A626" s="52">
        <v>2080904</v>
      </c>
      <c r="B626" s="49" t="s">
        <v>1919</v>
      </c>
      <c r="C626" s="14"/>
      <c r="D626" s="112"/>
    </row>
    <row r="627" spans="1:4" s="82" customFormat="1" ht="15.75" customHeight="1">
      <c r="A627" s="52">
        <v>2080905</v>
      </c>
      <c r="B627" s="49" t="s">
        <v>1920</v>
      </c>
      <c r="C627" s="14"/>
      <c r="D627" s="112"/>
    </row>
    <row r="628" spans="1:4" s="82" customFormat="1" ht="15.75" customHeight="1">
      <c r="A628" s="52">
        <v>2080999</v>
      </c>
      <c r="B628" s="49" t="s">
        <v>1921</v>
      </c>
      <c r="C628" s="14"/>
      <c r="D628" s="112"/>
    </row>
    <row r="629" spans="1:4" s="82" customFormat="1" ht="15.75" customHeight="1">
      <c r="A629" s="27">
        <v>20810</v>
      </c>
      <c r="B629" s="46" t="s">
        <v>1922</v>
      </c>
      <c r="C629" s="66">
        <f>SUM(C630:C635)</f>
        <v>1367</v>
      </c>
      <c r="D629" s="66">
        <f>SUM(D630:D635)</f>
        <v>0</v>
      </c>
    </row>
    <row r="630" spans="1:4" s="82" customFormat="1" ht="15.75" customHeight="1">
      <c r="A630" s="52">
        <v>2081001</v>
      </c>
      <c r="B630" s="49" t="s">
        <v>1923</v>
      </c>
      <c r="C630" s="14">
        <v>458</v>
      </c>
      <c r="D630" s="112"/>
    </row>
    <row r="631" spans="1:4" s="111" customFormat="1" ht="15.75" customHeight="1">
      <c r="A631" s="52">
        <v>2081002</v>
      </c>
      <c r="B631" s="49" t="s">
        <v>1924</v>
      </c>
      <c r="C631" s="14"/>
      <c r="D631" s="112"/>
    </row>
    <row r="632" spans="1:4" s="82" customFormat="1" ht="15.75" customHeight="1">
      <c r="A632" s="52">
        <v>2081003</v>
      </c>
      <c r="B632" s="49" t="s">
        <v>1925</v>
      </c>
      <c r="C632" s="14"/>
      <c r="D632" s="112"/>
    </row>
    <row r="633" spans="1:4" s="82" customFormat="1" ht="15.75" customHeight="1">
      <c r="A633" s="52">
        <v>2081004</v>
      </c>
      <c r="B633" s="49" t="s">
        <v>1926</v>
      </c>
      <c r="C633" s="14">
        <v>492</v>
      </c>
      <c r="D633" s="112"/>
    </row>
    <row r="634" spans="1:4" s="82" customFormat="1" ht="15.75" customHeight="1">
      <c r="A634" s="52">
        <v>2081005</v>
      </c>
      <c r="B634" s="49" t="s">
        <v>1927</v>
      </c>
      <c r="C634" s="14">
        <v>398</v>
      </c>
      <c r="D634" s="112"/>
    </row>
    <row r="635" spans="1:4" s="111" customFormat="1" ht="15.75" customHeight="1">
      <c r="A635" s="52">
        <v>2081099</v>
      </c>
      <c r="B635" s="49" t="s">
        <v>1928</v>
      </c>
      <c r="C635" s="14">
        <v>19</v>
      </c>
      <c r="D635" s="112"/>
    </row>
    <row r="636" spans="1:4" s="82" customFormat="1" ht="15.75" customHeight="1">
      <c r="A636" s="27">
        <v>20811</v>
      </c>
      <c r="B636" s="46" t="s">
        <v>1929</v>
      </c>
      <c r="C636" s="66">
        <f>SUM(C637:C644)</f>
        <v>1278</v>
      </c>
      <c r="D636" s="66">
        <f>SUM(D637:D644)</f>
        <v>0</v>
      </c>
    </row>
    <row r="637" spans="1:4" s="82" customFormat="1" ht="15.75" customHeight="1">
      <c r="A637" s="52">
        <v>2081101</v>
      </c>
      <c r="B637" s="49" t="s">
        <v>1484</v>
      </c>
      <c r="C637" s="14">
        <v>196</v>
      </c>
      <c r="D637" s="112"/>
    </row>
    <row r="638" spans="1:4" s="82" customFormat="1" ht="15.75" customHeight="1">
      <c r="A638" s="52">
        <v>2081102</v>
      </c>
      <c r="B638" s="49" t="s">
        <v>1485</v>
      </c>
      <c r="C638" s="14"/>
      <c r="D638" s="112"/>
    </row>
    <row r="639" spans="1:4" s="82" customFormat="1" ht="15.75" customHeight="1">
      <c r="A639" s="52">
        <v>2081103</v>
      </c>
      <c r="B639" s="49" t="s">
        <v>1486</v>
      </c>
      <c r="C639" s="14">
        <v>52</v>
      </c>
      <c r="D639" s="112"/>
    </row>
    <row r="640" spans="1:4" s="82" customFormat="1" ht="15.75" customHeight="1">
      <c r="A640" s="52">
        <v>2081104</v>
      </c>
      <c r="B640" s="49" t="s">
        <v>1930</v>
      </c>
      <c r="C640" s="14">
        <v>30</v>
      </c>
      <c r="D640" s="112"/>
    </row>
    <row r="641" spans="1:4" s="82" customFormat="1" ht="15.75" customHeight="1">
      <c r="A641" s="52">
        <v>2081105</v>
      </c>
      <c r="B641" s="49" t="s">
        <v>1931</v>
      </c>
      <c r="C641" s="14"/>
      <c r="D641" s="112"/>
    </row>
    <row r="642" spans="1:4" s="82" customFormat="1" ht="15.75" customHeight="1">
      <c r="A642" s="52">
        <v>2081106</v>
      </c>
      <c r="B642" s="49" t="s">
        <v>1932</v>
      </c>
      <c r="C642" s="14">
        <v>9</v>
      </c>
      <c r="D642" s="112"/>
    </row>
    <row r="643" spans="1:4" s="82" customFormat="1" ht="15.75" customHeight="1">
      <c r="A643" s="52">
        <v>2081107</v>
      </c>
      <c r="B643" s="49" t="s">
        <v>1933</v>
      </c>
      <c r="C643" s="14">
        <v>16</v>
      </c>
      <c r="D643" s="112"/>
    </row>
    <row r="644" spans="1:4" s="82" customFormat="1" ht="15.75" customHeight="1">
      <c r="A644" s="52">
        <v>2081199</v>
      </c>
      <c r="B644" s="49" t="s">
        <v>1934</v>
      </c>
      <c r="C644" s="14">
        <v>975</v>
      </c>
      <c r="D644" s="112"/>
    </row>
    <row r="645" spans="1:4" s="82" customFormat="1" ht="15.75" customHeight="1">
      <c r="A645" s="27">
        <v>20816</v>
      </c>
      <c r="B645" s="46" t="s">
        <v>1935</v>
      </c>
      <c r="C645" s="66">
        <f>SUM(C646:C649)</f>
        <v>20</v>
      </c>
      <c r="D645" s="66">
        <f>SUM(D646:D649)</f>
        <v>0</v>
      </c>
    </row>
    <row r="646" spans="1:4" s="82" customFormat="1" ht="15.75" customHeight="1">
      <c r="A646" s="52">
        <v>2081601</v>
      </c>
      <c r="B646" s="49" t="s">
        <v>1484</v>
      </c>
      <c r="C646" s="14">
        <v>20</v>
      </c>
      <c r="D646" s="112"/>
    </row>
    <row r="647" spans="1:4" s="82" customFormat="1" ht="15.75" customHeight="1">
      <c r="A647" s="52">
        <v>2081602</v>
      </c>
      <c r="B647" s="49" t="s">
        <v>1485</v>
      </c>
      <c r="C647" s="14"/>
      <c r="D647" s="112"/>
    </row>
    <row r="648" spans="1:4" s="82" customFormat="1" ht="15.75" customHeight="1">
      <c r="A648" s="52">
        <v>2081603</v>
      </c>
      <c r="B648" s="49" t="s">
        <v>1486</v>
      </c>
      <c r="C648" s="14"/>
      <c r="D648" s="112"/>
    </row>
    <row r="649" spans="1:4" s="111" customFormat="1" ht="15.75" customHeight="1">
      <c r="A649" s="52">
        <v>2081699</v>
      </c>
      <c r="B649" s="49" t="s">
        <v>1936</v>
      </c>
      <c r="C649" s="14"/>
      <c r="D649" s="112"/>
    </row>
    <row r="650" spans="1:4" s="82" customFormat="1" ht="15.75" customHeight="1">
      <c r="A650" s="27">
        <v>20819</v>
      </c>
      <c r="B650" s="46" t="s">
        <v>1937</v>
      </c>
      <c r="C650" s="66">
        <f>SUM(C651:C652)</f>
        <v>0</v>
      </c>
      <c r="D650" s="66">
        <f>SUM(D651:D652)</f>
        <v>0</v>
      </c>
    </row>
    <row r="651" spans="1:4" s="82" customFormat="1" ht="15.75" customHeight="1">
      <c r="A651" s="52">
        <v>2081901</v>
      </c>
      <c r="B651" s="49" t="s">
        <v>1938</v>
      </c>
      <c r="C651" s="14"/>
      <c r="D651" s="112"/>
    </row>
    <row r="652" spans="1:4" s="82" customFormat="1" ht="15.75" customHeight="1">
      <c r="A652" s="52">
        <v>2081902</v>
      </c>
      <c r="B652" s="49" t="s">
        <v>1939</v>
      </c>
      <c r="C652" s="14"/>
      <c r="D652" s="112"/>
    </row>
    <row r="653" spans="1:4" s="82" customFormat="1" ht="15.75" customHeight="1">
      <c r="A653" s="27">
        <v>20820</v>
      </c>
      <c r="B653" s="46" t="s">
        <v>1940</v>
      </c>
      <c r="C653" s="66">
        <f>SUM(C654:C655)</f>
        <v>279</v>
      </c>
      <c r="D653" s="66">
        <f>SUM(D654:D655)</f>
        <v>0</v>
      </c>
    </row>
    <row r="654" spans="1:4" s="82" customFormat="1" ht="15.75" customHeight="1">
      <c r="A654" s="52">
        <v>2082001</v>
      </c>
      <c r="B654" s="49" t="s">
        <v>1941</v>
      </c>
      <c r="C654" s="14"/>
      <c r="D654" s="112"/>
    </row>
    <row r="655" spans="1:4" s="82" customFormat="1" ht="15.75" customHeight="1">
      <c r="A655" s="52">
        <v>2082002</v>
      </c>
      <c r="B655" s="49" t="s">
        <v>1942</v>
      </c>
      <c r="C655" s="14">
        <v>279</v>
      </c>
      <c r="D655" s="112"/>
    </row>
    <row r="656" spans="1:4" s="82" customFormat="1" ht="15.75" customHeight="1">
      <c r="A656" s="27">
        <v>20821</v>
      </c>
      <c r="B656" s="46" t="s">
        <v>1943</v>
      </c>
      <c r="C656" s="66">
        <f>SUM(C657:C658)</f>
        <v>0</v>
      </c>
      <c r="D656" s="66">
        <f>SUM(D657:D658)</f>
        <v>0</v>
      </c>
    </row>
    <row r="657" spans="1:4" s="111" customFormat="1" ht="15.75" customHeight="1">
      <c r="A657" s="52">
        <v>2082101</v>
      </c>
      <c r="B657" s="49" t="s">
        <v>1944</v>
      </c>
      <c r="C657" s="14"/>
      <c r="D657" s="112"/>
    </row>
    <row r="658" spans="1:4" s="82" customFormat="1" ht="15.75" customHeight="1">
      <c r="A658" s="52">
        <v>2082102</v>
      </c>
      <c r="B658" s="49" t="s">
        <v>1945</v>
      </c>
      <c r="C658" s="14"/>
      <c r="D658" s="112"/>
    </row>
    <row r="659" spans="1:4" s="82" customFormat="1" ht="15.75" customHeight="1">
      <c r="A659" s="27">
        <v>20824</v>
      </c>
      <c r="B659" s="46" t="s">
        <v>1946</v>
      </c>
      <c r="C659" s="66">
        <f>SUM(C660:C661)</f>
        <v>0</v>
      </c>
      <c r="D659" s="66">
        <f>SUM(D660:D661)</f>
        <v>0</v>
      </c>
    </row>
    <row r="660" spans="1:4" s="82" customFormat="1" ht="15.75" customHeight="1">
      <c r="A660" s="52">
        <v>2082401</v>
      </c>
      <c r="B660" s="49" t="s">
        <v>1947</v>
      </c>
      <c r="C660" s="14"/>
      <c r="D660" s="112"/>
    </row>
    <row r="661" spans="1:4" s="82" customFormat="1" ht="15.75" customHeight="1">
      <c r="A661" s="52">
        <v>2082402</v>
      </c>
      <c r="B661" s="49" t="s">
        <v>1948</v>
      </c>
      <c r="C661" s="14"/>
      <c r="D661" s="112"/>
    </row>
    <row r="662" spans="1:4" s="82" customFormat="1" ht="15.75" customHeight="1">
      <c r="A662" s="27">
        <v>20825</v>
      </c>
      <c r="B662" s="46" t="s">
        <v>1949</v>
      </c>
      <c r="C662" s="66">
        <f>SUM(C663:C664)</f>
        <v>55</v>
      </c>
      <c r="D662" s="66">
        <f>SUM(D663:D664)</f>
        <v>0</v>
      </c>
    </row>
    <row r="663" spans="1:4" s="111" customFormat="1" ht="15.75" customHeight="1">
      <c r="A663" s="52">
        <v>2082501</v>
      </c>
      <c r="B663" s="49" t="s">
        <v>1950</v>
      </c>
      <c r="C663" s="14"/>
      <c r="D663" s="112"/>
    </row>
    <row r="664" spans="1:4" s="82" customFormat="1" ht="15.75" customHeight="1">
      <c r="A664" s="52">
        <v>2082502</v>
      </c>
      <c r="B664" s="49" t="s">
        <v>1951</v>
      </c>
      <c r="C664" s="14">
        <v>55</v>
      </c>
      <c r="D664" s="112"/>
    </row>
    <row r="665" spans="1:4" s="82" customFormat="1" ht="15.75" customHeight="1">
      <c r="A665" s="27">
        <v>20826</v>
      </c>
      <c r="B665" s="46" t="s">
        <v>1952</v>
      </c>
      <c r="C665" s="66">
        <f>SUM(C666:C668)</f>
        <v>9708</v>
      </c>
      <c r="D665" s="66">
        <f>SUM(D666:D668)</f>
        <v>9708</v>
      </c>
    </row>
    <row r="666" spans="1:4" s="82" customFormat="1" ht="15.75" customHeight="1">
      <c r="A666" s="52">
        <v>2082601</v>
      </c>
      <c r="B666" s="49" t="s">
        <v>1953</v>
      </c>
      <c r="C666" s="14"/>
      <c r="D666" s="112"/>
    </row>
    <row r="667" spans="1:4" s="82" customFormat="1" ht="15.75" customHeight="1">
      <c r="A667" s="52">
        <v>2082602</v>
      </c>
      <c r="B667" s="49" t="s">
        <v>1954</v>
      </c>
      <c r="C667" s="14">
        <v>9708</v>
      </c>
      <c r="D667" s="112">
        <v>9708</v>
      </c>
    </row>
    <row r="668" spans="1:4" s="82" customFormat="1" ht="15.75" customHeight="1">
      <c r="A668" s="52">
        <v>2082699</v>
      </c>
      <c r="B668" s="49" t="s">
        <v>1955</v>
      </c>
      <c r="C668" s="14"/>
      <c r="D668" s="112"/>
    </row>
    <row r="669" spans="1:4" s="82" customFormat="1" ht="15.75" customHeight="1">
      <c r="A669" s="27">
        <v>20827</v>
      </c>
      <c r="B669" s="46" t="s">
        <v>1956</v>
      </c>
      <c r="C669" s="66">
        <f>SUM(C670:C673)</f>
        <v>0</v>
      </c>
      <c r="D669" s="66">
        <f>SUM(D670:D673)</f>
        <v>0</v>
      </c>
    </row>
    <row r="670" spans="1:4" s="111" customFormat="1" ht="15.75" customHeight="1">
      <c r="A670" s="52">
        <v>2082701</v>
      </c>
      <c r="B670" s="49" t="s">
        <v>1957</v>
      </c>
      <c r="C670" s="14"/>
      <c r="D670" s="112"/>
    </row>
    <row r="671" spans="1:4" s="82" customFormat="1" ht="15.75" customHeight="1">
      <c r="A671" s="52">
        <v>2082702</v>
      </c>
      <c r="B671" s="49" t="s">
        <v>1958</v>
      </c>
      <c r="C671" s="14"/>
      <c r="D671" s="112"/>
    </row>
    <row r="672" spans="1:4" s="82" customFormat="1" ht="15.75" customHeight="1">
      <c r="A672" s="52">
        <v>2082703</v>
      </c>
      <c r="B672" s="49" t="s">
        <v>1959</v>
      </c>
      <c r="C672" s="14"/>
      <c r="D672" s="112"/>
    </row>
    <row r="673" spans="1:4" s="82" customFormat="1" ht="15.75" customHeight="1">
      <c r="A673" s="52">
        <v>2082799</v>
      </c>
      <c r="B673" s="49" t="s">
        <v>1960</v>
      </c>
      <c r="C673" s="14"/>
      <c r="D673" s="112"/>
    </row>
    <row r="674" spans="1:4" s="82" customFormat="1" ht="15.75" customHeight="1">
      <c r="A674" s="27">
        <v>20828</v>
      </c>
      <c r="B674" s="46" t="s">
        <v>1961</v>
      </c>
      <c r="C674" s="66">
        <f>SUM(C675:C681)</f>
        <v>124</v>
      </c>
      <c r="D674" s="66">
        <f>SUM(D675:D681)</f>
        <v>0</v>
      </c>
    </row>
    <row r="675" spans="1:4" s="82" customFormat="1" ht="15.75" customHeight="1">
      <c r="A675" s="52">
        <v>2082801</v>
      </c>
      <c r="B675" s="49" t="s">
        <v>1484</v>
      </c>
      <c r="C675" s="14"/>
      <c r="D675" s="112"/>
    </row>
    <row r="676" spans="1:4" s="82" customFormat="1" ht="15.75" customHeight="1">
      <c r="A676" s="52">
        <v>2082802</v>
      </c>
      <c r="B676" s="49" t="s">
        <v>1485</v>
      </c>
      <c r="C676" s="14"/>
      <c r="D676" s="112"/>
    </row>
    <row r="677" spans="1:4" s="82" customFormat="1" ht="15.75" customHeight="1">
      <c r="A677" s="52">
        <v>2082803</v>
      </c>
      <c r="B677" s="49" t="s">
        <v>1486</v>
      </c>
      <c r="C677" s="14"/>
      <c r="D677" s="112"/>
    </row>
    <row r="678" spans="1:4" s="111" customFormat="1" ht="15.75" customHeight="1">
      <c r="A678" s="52">
        <v>2082804</v>
      </c>
      <c r="B678" s="49" t="s">
        <v>1962</v>
      </c>
      <c r="C678" s="14">
        <v>23</v>
      </c>
      <c r="D678" s="112"/>
    </row>
    <row r="679" spans="1:4" s="82" customFormat="1" ht="15.75" customHeight="1">
      <c r="A679" s="52">
        <v>2082805</v>
      </c>
      <c r="B679" s="49" t="s">
        <v>1963</v>
      </c>
      <c r="C679" s="14">
        <v>101</v>
      </c>
      <c r="D679" s="112"/>
    </row>
    <row r="680" spans="1:4" s="82" customFormat="1" ht="15.75" customHeight="1">
      <c r="A680" s="52">
        <v>2082850</v>
      </c>
      <c r="B680" s="49" t="s">
        <v>1493</v>
      </c>
      <c r="C680" s="14"/>
      <c r="D680" s="112"/>
    </row>
    <row r="681" spans="1:4" s="82" customFormat="1" ht="15.75" customHeight="1">
      <c r="A681" s="52">
        <v>2082899</v>
      </c>
      <c r="B681" s="49" t="s">
        <v>1964</v>
      </c>
      <c r="C681" s="14"/>
      <c r="D681" s="112"/>
    </row>
    <row r="682" spans="1:4" s="82" customFormat="1" ht="15.75" customHeight="1">
      <c r="A682" s="27">
        <v>20899</v>
      </c>
      <c r="B682" s="46" t="s">
        <v>1965</v>
      </c>
      <c r="C682" s="66">
        <f>C683</f>
        <v>1630</v>
      </c>
      <c r="D682" s="66">
        <f>D683</f>
        <v>1584</v>
      </c>
    </row>
    <row r="683" spans="1:4" s="111" customFormat="1" ht="15.75" customHeight="1">
      <c r="A683" s="52">
        <v>2089901</v>
      </c>
      <c r="B683" s="49" t="s">
        <v>1966</v>
      </c>
      <c r="C683" s="14">
        <f>46+1584</f>
        <v>1630</v>
      </c>
      <c r="D683" s="112">
        <v>1584</v>
      </c>
    </row>
    <row r="684" spans="1:4" s="82" customFormat="1" ht="15.75" customHeight="1">
      <c r="A684" s="27">
        <v>210</v>
      </c>
      <c r="B684" s="46" t="s">
        <v>1967</v>
      </c>
      <c r="C684" s="66">
        <f>C685+C690+C703+C707+C719+C722+C726+C731+C735+C739+C742+C751+C753</f>
        <v>38581</v>
      </c>
      <c r="D684" s="66">
        <f>D685+D690+D703+D707+D719+D722+D726+D731+D735+D739+D742+D751+D753</f>
        <v>30444</v>
      </c>
    </row>
    <row r="685" spans="1:4" s="82" customFormat="1" ht="15.75" customHeight="1">
      <c r="A685" s="27">
        <v>21001</v>
      </c>
      <c r="B685" s="46" t="s">
        <v>1968</v>
      </c>
      <c r="C685" s="66">
        <f>SUM(C686:C689)</f>
        <v>1028</v>
      </c>
      <c r="D685" s="66">
        <f>SUM(D686:D689)</f>
        <v>0</v>
      </c>
    </row>
    <row r="686" spans="1:4" s="82" customFormat="1" ht="15.75" customHeight="1">
      <c r="A686" s="52">
        <v>2100101</v>
      </c>
      <c r="B686" s="49" t="s">
        <v>1484</v>
      </c>
      <c r="C686" s="14">
        <v>1010</v>
      </c>
      <c r="D686" s="112"/>
    </row>
    <row r="687" spans="1:4" s="82" customFormat="1" ht="15.75" customHeight="1">
      <c r="A687" s="52">
        <v>2100102</v>
      </c>
      <c r="B687" s="49" t="s">
        <v>1485</v>
      </c>
      <c r="C687" s="14">
        <v>18</v>
      </c>
      <c r="D687" s="112"/>
    </row>
    <row r="688" spans="1:4" s="111" customFormat="1" ht="15.75" customHeight="1">
      <c r="A688" s="52">
        <v>2100103</v>
      </c>
      <c r="B688" s="49" t="s">
        <v>1486</v>
      </c>
      <c r="C688" s="14"/>
      <c r="D688" s="112"/>
    </row>
    <row r="689" spans="1:4" s="82" customFormat="1" ht="15.75" customHeight="1">
      <c r="A689" s="52">
        <v>2100199</v>
      </c>
      <c r="B689" s="49" t="s">
        <v>1969</v>
      </c>
      <c r="C689" s="14"/>
      <c r="D689" s="112"/>
    </row>
    <row r="690" spans="1:4" s="82" customFormat="1" ht="15.75" customHeight="1">
      <c r="A690" s="27">
        <v>21002</v>
      </c>
      <c r="B690" s="46" t="s">
        <v>1970</v>
      </c>
      <c r="C690" s="66">
        <f>SUM(C691:C702)</f>
        <v>2371</v>
      </c>
      <c r="D690" s="66">
        <f>SUM(D691:D702)</f>
        <v>0</v>
      </c>
    </row>
    <row r="691" spans="1:4" s="111" customFormat="1" ht="15.75" customHeight="1">
      <c r="A691" s="52">
        <v>2100201</v>
      </c>
      <c r="B691" s="49" t="s">
        <v>1971</v>
      </c>
      <c r="C691" s="14">
        <v>1272</v>
      </c>
      <c r="D691" s="112"/>
    </row>
    <row r="692" spans="1:4" s="82" customFormat="1" ht="15.75" customHeight="1">
      <c r="A692" s="52">
        <v>2100202</v>
      </c>
      <c r="B692" s="49" t="s">
        <v>1972</v>
      </c>
      <c r="C692" s="14">
        <v>625</v>
      </c>
      <c r="D692" s="112"/>
    </row>
    <row r="693" spans="1:4" s="82" customFormat="1" ht="15.75" customHeight="1">
      <c r="A693" s="52">
        <v>2100203</v>
      </c>
      <c r="B693" s="49" t="s">
        <v>1973</v>
      </c>
      <c r="C693" s="14">
        <v>242</v>
      </c>
      <c r="D693" s="112"/>
    </row>
    <row r="694" spans="1:4" s="111" customFormat="1" ht="15.75" customHeight="1">
      <c r="A694" s="52">
        <v>2100204</v>
      </c>
      <c r="B694" s="49" t="s">
        <v>1974</v>
      </c>
      <c r="C694" s="14"/>
      <c r="D694" s="112"/>
    </row>
    <row r="695" spans="1:4" s="82" customFormat="1" ht="15.75" customHeight="1">
      <c r="A695" s="52">
        <v>2100205</v>
      </c>
      <c r="B695" s="49" t="s">
        <v>1975</v>
      </c>
      <c r="C695" s="14">
        <v>232</v>
      </c>
      <c r="D695" s="112"/>
    </row>
    <row r="696" spans="1:4" s="82" customFormat="1" ht="15.75" customHeight="1">
      <c r="A696" s="52">
        <v>2100206</v>
      </c>
      <c r="B696" s="49" t="s">
        <v>1976</v>
      </c>
      <c r="C696" s="14"/>
      <c r="D696" s="112"/>
    </row>
    <row r="697" spans="1:4" s="111" customFormat="1" ht="15.75" customHeight="1">
      <c r="A697" s="52">
        <v>2100207</v>
      </c>
      <c r="B697" s="49" t="s">
        <v>1977</v>
      </c>
      <c r="C697" s="14"/>
      <c r="D697" s="112"/>
    </row>
    <row r="698" spans="1:4" s="82" customFormat="1" ht="15.75" customHeight="1">
      <c r="A698" s="52">
        <v>2100208</v>
      </c>
      <c r="B698" s="49" t="s">
        <v>1978</v>
      </c>
      <c r="C698" s="14"/>
      <c r="D698" s="112"/>
    </row>
    <row r="699" spans="1:4" s="82" customFormat="1" ht="15.75" customHeight="1">
      <c r="A699" s="52">
        <v>2100209</v>
      </c>
      <c r="B699" s="49" t="s">
        <v>1979</v>
      </c>
      <c r="C699" s="14"/>
      <c r="D699" s="112"/>
    </row>
    <row r="700" spans="1:4" s="111" customFormat="1" ht="15.75" customHeight="1">
      <c r="A700" s="52">
        <v>2100210</v>
      </c>
      <c r="B700" s="49" t="s">
        <v>1980</v>
      </c>
      <c r="C700" s="14"/>
      <c r="D700" s="112"/>
    </row>
    <row r="701" spans="1:4" s="82" customFormat="1" ht="15.75" customHeight="1">
      <c r="A701" s="52">
        <v>2100211</v>
      </c>
      <c r="B701" s="49" t="s">
        <v>1981</v>
      </c>
      <c r="C701" s="14"/>
      <c r="D701" s="112"/>
    </row>
    <row r="702" spans="1:4" s="82" customFormat="1" ht="15.75" customHeight="1">
      <c r="A702" s="52">
        <v>2100299</v>
      </c>
      <c r="B702" s="49" t="s">
        <v>1982</v>
      </c>
      <c r="C702" s="14"/>
      <c r="D702" s="112"/>
    </row>
    <row r="703" spans="1:4" s="111" customFormat="1" ht="15.75" customHeight="1">
      <c r="A703" s="27">
        <v>21003</v>
      </c>
      <c r="B703" s="46" t="s">
        <v>1983</v>
      </c>
      <c r="C703" s="66">
        <f>SUM(C704:C706)</f>
        <v>269</v>
      </c>
      <c r="D703" s="66">
        <f>SUM(D704:D706)</f>
        <v>0</v>
      </c>
    </row>
    <row r="704" spans="1:4" s="82" customFormat="1" ht="15.75" customHeight="1">
      <c r="A704" s="52">
        <v>2100301</v>
      </c>
      <c r="B704" s="49" t="s">
        <v>1984</v>
      </c>
      <c r="C704" s="14"/>
      <c r="D704" s="112"/>
    </row>
    <row r="705" spans="1:4" s="111" customFormat="1" ht="15.75" customHeight="1">
      <c r="A705" s="52">
        <v>2100302</v>
      </c>
      <c r="B705" s="49" t="s">
        <v>1985</v>
      </c>
      <c r="C705" s="14">
        <v>269</v>
      </c>
      <c r="D705" s="112"/>
    </row>
    <row r="706" spans="1:4" s="111" customFormat="1" ht="15.75" customHeight="1">
      <c r="A706" s="52">
        <v>2100399</v>
      </c>
      <c r="B706" s="49" t="s">
        <v>1986</v>
      </c>
      <c r="C706" s="14"/>
      <c r="D706" s="112"/>
    </row>
    <row r="707" spans="1:4" s="82" customFormat="1" ht="15.75" customHeight="1">
      <c r="A707" s="27">
        <v>21004</v>
      </c>
      <c r="B707" s="46" t="s">
        <v>1987</v>
      </c>
      <c r="C707" s="66">
        <f>SUM(C708:C718)</f>
        <v>3884</v>
      </c>
      <c r="D707" s="66">
        <f>SUM(D708:D718)</f>
        <v>0</v>
      </c>
    </row>
    <row r="708" spans="1:4" s="82" customFormat="1" ht="15.75" customHeight="1">
      <c r="A708" s="52">
        <v>2100401</v>
      </c>
      <c r="B708" s="49" t="s">
        <v>1988</v>
      </c>
      <c r="C708" s="14">
        <v>1695</v>
      </c>
      <c r="D708" s="112"/>
    </row>
    <row r="709" spans="1:4" s="82" customFormat="1" ht="15.75" customHeight="1">
      <c r="A709" s="52">
        <v>2100402</v>
      </c>
      <c r="B709" s="49" t="s">
        <v>1989</v>
      </c>
      <c r="C709" s="14">
        <v>617</v>
      </c>
      <c r="D709" s="112"/>
    </row>
    <row r="710" spans="1:4" s="82" customFormat="1" ht="15.75" customHeight="1">
      <c r="A710" s="52">
        <v>2100403</v>
      </c>
      <c r="B710" s="49" t="s">
        <v>1990</v>
      </c>
      <c r="C710" s="14">
        <v>126</v>
      </c>
      <c r="D710" s="112"/>
    </row>
    <row r="711" spans="1:4" s="111" customFormat="1" ht="15.75" customHeight="1">
      <c r="A711" s="52">
        <v>2100404</v>
      </c>
      <c r="B711" s="49" t="s">
        <v>1991</v>
      </c>
      <c r="C711" s="14"/>
      <c r="D711" s="112"/>
    </row>
    <row r="712" spans="1:4" s="82" customFormat="1" ht="15.75" customHeight="1">
      <c r="A712" s="52">
        <v>2100405</v>
      </c>
      <c r="B712" s="49" t="s">
        <v>1992</v>
      </c>
      <c r="C712" s="14"/>
      <c r="D712" s="112"/>
    </row>
    <row r="713" spans="1:4" s="82" customFormat="1" ht="15.75" customHeight="1">
      <c r="A713" s="52">
        <v>2100406</v>
      </c>
      <c r="B713" s="49" t="s">
        <v>1993</v>
      </c>
      <c r="C713" s="14">
        <v>1446</v>
      </c>
      <c r="D713" s="112"/>
    </row>
    <row r="714" spans="1:4" s="82" customFormat="1" ht="15.75" customHeight="1">
      <c r="A714" s="52">
        <v>2100407</v>
      </c>
      <c r="B714" s="49" t="s">
        <v>1994</v>
      </c>
      <c r="C714" s="14"/>
      <c r="D714" s="112"/>
    </row>
    <row r="715" spans="1:4" s="82" customFormat="1" ht="15.75" customHeight="1">
      <c r="A715" s="52">
        <v>2100408</v>
      </c>
      <c r="B715" s="49" t="s">
        <v>1995</v>
      </c>
      <c r="C715" s="14"/>
      <c r="D715" s="112"/>
    </row>
    <row r="716" spans="1:4" s="82" customFormat="1" ht="15.75" customHeight="1">
      <c r="A716" s="52">
        <v>2100409</v>
      </c>
      <c r="B716" s="49" t="s">
        <v>1996</v>
      </c>
      <c r="C716" s="14"/>
      <c r="D716" s="112"/>
    </row>
    <row r="717" spans="1:4" s="82" customFormat="1" ht="15.75" customHeight="1">
      <c r="A717" s="52">
        <v>2100410</v>
      </c>
      <c r="B717" s="49" t="s">
        <v>1997</v>
      </c>
      <c r="C717" s="14"/>
      <c r="D717" s="112"/>
    </row>
    <row r="718" spans="1:4" s="82" customFormat="1" ht="15.75" customHeight="1">
      <c r="A718" s="52">
        <v>2100499</v>
      </c>
      <c r="B718" s="49" t="s">
        <v>1998</v>
      </c>
      <c r="C718" s="14"/>
      <c r="D718" s="112"/>
    </row>
    <row r="719" spans="1:4" s="82" customFormat="1" ht="15.75" customHeight="1">
      <c r="A719" s="27">
        <v>21006</v>
      </c>
      <c r="B719" s="46" t="s">
        <v>1999</v>
      </c>
      <c r="C719" s="66">
        <f>SUM(C720:C721)</f>
        <v>0</v>
      </c>
      <c r="D719" s="66">
        <f>SUM(D720:D721)</f>
        <v>0</v>
      </c>
    </row>
    <row r="720" spans="1:4" s="82" customFormat="1" ht="15.75" customHeight="1">
      <c r="A720" s="52">
        <v>2100601</v>
      </c>
      <c r="B720" s="49" t="s">
        <v>2000</v>
      </c>
      <c r="C720" s="14"/>
      <c r="D720" s="112"/>
    </row>
    <row r="721" spans="1:4" s="82" customFormat="1" ht="15.75" customHeight="1">
      <c r="A721" s="52">
        <v>2100699</v>
      </c>
      <c r="B721" s="49" t="s">
        <v>2001</v>
      </c>
      <c r="C721" s="14"/>
      <c r="D721" s="112"/>
    </row>
    <row r="722" spans="1:4" s="82" customFormat="1" ht="15.75" customHeight="1">
      <c r="A722" s="27">
        <v>21007</v>
      </c>
      <c r="B722" s="46" t="s">
        <v>2002</v>
      </c>
      <c r="C722" s="66">
        <f>SUM(C723:C725)</f>
        <v>185</v>
      </c>
      <c r="D722" s="66">
        <f>SUM(D723:D725)</f>
        <v>0</v>
      </c>
    </row>
    <row r="723" spans="1:4" s="82" customFormat="1" ht="15.75" customHeight="1">
      <c r="A723" s="52">
        <v>2100716</v>
      </c>
      <c r="B723" s="49" t="s">
        <v>2003</v>
      </c>
      <c r="C723" s="14"/>
      <c r="D723" s="112"/>
    </row>
    <row r="724" spans="1:4" s="111" customFormat="1" ht="15.75" customHeight="1">
      <c r="A724" s="52">
        <v>2100717</v>
      </c>
      <c r="B724" s="49" t="s">
        <v>2004</v>
      </c>
      <c r="C724" s="14"/>
      <c r="D724" s="112"/>
    </row>
    <row r="725" spans="1:4" s="82" customFormat="1" ht="15.75" customHeight="1">
      <c r="A725" s="52">
        <v>2100799</v>
      </c>
      <c r="B725" s="49" t="s">
        <v>2005</v>
      </c>
      <c r="C725" s="14">
        <v>185</v>
      </c>
      <c r="D725" s="112"/>
    </row>
    <row r="726" spans="1:4" s="82" customFormat="1" ht="15.75" customHeight="1">
      <c r="A726" s="27">
        <v>21011</v>
      </c>
      <c r="B726" s="46" t="s">
        <v>2006</v>
      </c>
      <c r="C726" s="66">
        <f>SUM(C727:C730)</f>
        <v>60</v>
      </c>
      <c r="D726" s="66">
        <f>SUM(D727:D730)</f>
        <v>0</v>
      </c>
    </row>
    <row r="727" spans="1:4" s="82" customFormat="1" ht="15.75" customHeight="1">
      <c r="A727" s="52">
        <v>2101101</v>
      </c>
      <c r="B727" s="49" t="s">
        <v>2007</v>
      </c>
      <c r="C727" s="14">
        <v>50</v>
      </c>
      <c r="D727" s="112"/>
    </row>
    <row r="728" spans="1:4" s="111" customFormat="1" ht="15.75" customHeight="1">
      <c r="A728" s="52">
        <v>2101102</v>
      </c>
      <c r="B728" s="49" t="s">
        <v>2008</v>
      </c>
      <c r="C728" s="14">
        <v>6</v>
      </c>
      <c r="D728" s="112"/>
    </row>
    <row r="729" spans="1:4" s="82" customFormat="1" ht="15.75" customHeight="1">
      <c r="A729" s="52">
        <v>2101103</v>
      </c>
      <c r="B729" s="49" t="s">
        <v>2009</v>
      </c>
      <c r="C729" s="14">
        <v>4</v>
      </c>
      <c r="D729" s="112"/>
    </row>
    <row r="730" spans="1:4" s="82" customFormat="1" ht="15.75" customHeight="1">
      <c r="A730" s="52">
        <v>2101199</v>
      </c>
      <c r="B730" s="49" t="s">
        <v>2010</v>
      </c>
      <c r="C730" s="14"/>
      <c r="D730" s="112"/>
    </row>
    <row r="731" spans="1:4" s="82" customFormat="1" ht="15.75" customHeight="1">
      <c r="A731" s="27">
        <v>21012</v>
      </c>
      <c r="B731" s="46" t="s">
        <v>2011</v>
      </c>
      <c r="C731" s="66">
        <f>SUM(C732:C734)</f>
        <v>29983</v>
      </c>
      <c r="D731" s="66">
        <f>SUM(D732:D734)</f>
        <v>29983</v>
      </c>
    </row>
    <row r="732" spans="1:4" s="82" customFormat="1" ht="15.75" customHeight="1">
      <c r="A732" s="52">
        <v>2101201</v>
      </c>
      <c r="B732" s="49" t="s">
        <v>2012</v>
      </c>
      <c r="C732" s="14"/>
      <c r="D732" s="112"/>
    </row>
    <row r="733" spans="1:4" s="82" customFormat="1" ht="15.75" customHeight="1">
      <c r="A733" s="52">
        <v>2101202</v>
      </c>
      <c r="B733" s="49" t="s">
        <v>2013</v>
      </c>
      <c r="C733" s="14">
        <v>29983</v>
      </c>
      <c r="D733" s="112">
        <v>29983</v>
      </c>
    </row>
    <row r="734" spans="1:4" s="82" customFormat="1" ht="15.75" customHeight="1">
      <c r="A734" s="52">
        <v>2101299</v>
      </c>
      <c r="B734" s="49" t="s">
        <v>2014</v>
      </c>
      <c r="C734" s="14"/>
      <c r="D734" s="112"/>
    </row>
    <row r="735" spans="1:4" s="82" customFormat="1" ht="15.75" customHeight="1">
      <c r="A735" s="27">
        <v>21013</v>
      </c>
      <c r="B735" s="46" t="s">
        <v>2015</v>
      </c>
      <c r="C735" s="66">
        <f>SUM(C736:C738)</f>
        <v>461</v>
      </c>
      <c r="D735" s="66">
        <f>SUM(D736:D738)</f>
        <v>461</v>
      </c>
    </row>
    <row r="736" spans="1:4" s="82" customFormat="1" ht="15.75" customHeight="1">
      <c r="A736" s="52">
        <v>2101301</v>
      </c>
      <c r="B736" s="49" t="s">
        <v>2016</v>
      </c>
      <c r="C736" s="14">
        <v>461</v>
      </c>
      <c r="D736" s="112">
        <v>461</v>
      </c>
    </row>
    <row r="737" spans="1:4" s="82" customFormat="1" ht="15.75" customHeight="1">
      <c r="A737" s="52">
        <v>2101302</v>
      </c>
      <c r="B737" s="49" t="s">
        <v>2017</v>
      </c>
      <c r="C737" s="14"/>
      <c r="D737" s="112"/>
    </row>
    <row r="738" spans="1:4" s="82" customFormat="1" ht="15.75" customHeight="1">
      <c r="A738" s="52">
        <v>2101399</v>
      </c>
      <c r="B738" s="49" t="s">
        <v>2018</v>
      </c>
      <c r="C738" s="14"/>
      <c r="D738" s="112"/>
    </row>
    <row r="739" spans="1:4" s="82" customFormat="1" ht="15.75" customHeight="1">
      <c r="A739" s="27">
        <v>21014</v>
      </c>
      <c r="B739" s="46" t="s">
        <v>2019</v>
      </c>
      <c r="C739" s="66">
        <f>SUM(C740:C741)</f>
        <v>0</v>
      </c>
      <c r="D739" s="66">
        <f>SUM(D740:D741)</f>
        <v>0</v>
      </c>
    </row>
    <row r="740" spans="1:4" s="111" customFormat="1" ht="15.75" customHeight="1">
      <c r="A740" s="52">
        <v>2101401</v>
      </c>
      <c r="B740" s="49" t="s">
        <v>2020</v>
      </c>
      <c r="C740" s="14"/>
      <c r="D740" s="112"/>
    </row>
    <row r="741" spans="1:4" s="82" customFormat="1" ht="15.75" customHeight="1">
      <c r="A741" s="52">
        <v>2101499</v>
      </c>
      <c r="B741" s="49" t="s">
        <v>2021</v>
      </c>
      <c r="C741" s="14"/>
      <c r="D741" s="112"/>
    </row>
    <row r="742" spans="1:4" s="82" customFormat="1" ht="15.75" customHeight="1">
      <c r="A742" s="27">
        <v>21015</v>
      </c>
      <c r="B742" s="46" t="s">
        <v>2022</v>
      </c>
      <c r="C742" s="66">
        <f>SUM(C743:C750)</f>
        <v>0</v>
      </c>
      <c r="D742" s="66">
        <f>SUM(D743:D750)</f>
        <v>0</v>
      </c>
    </row>
    <row r="743" spans="1:4" s="82" customFormat="1" ht="15.75" customHeight="1">
      <c r="A743" s="52">
        <v>2101501</v>
      </c>
      <c r="B743" s="49" t="s">
        <v>1484</v>
      </c>
      <c r="C743" s="14"/>
      <c r="D743" s="112"/>
    </row>
    <row r="744" spans="1:4" s="82" customFormat="1" ht="15.75" customHeight="1">
      <c r="A744" s="52">
        <v>2101502</v>
      </c>
      <c r="B744" s="49" t="s">
        <v>1485</v>
      </c>
      <c r="C744" s="14"/>
      <c r="D744" s="112"/>
    </row>
    <row r="745" spans="1:4" s="82" customFormat="1" ht="15.75" customHeight="1">
      <c r="A745" s="52">
        <v>2101503</v>
      </c>
      <c r="B745" s="49" t="s">
        <v>1486</v>
      </c>
      <c r="C745" s="14"/>
      <c r="D745" s="112"/>
    </row>
    <row r="746" spans="1:4" s="82" customFormat="1" ht="15.75" customHeight="1">
      <c r="A746" s="52">
        <v>2101504</v>
      </c>
      <c r="B746" s="49" t="s">
        <v>1526</v>
      </c>
      <c r="C746" s="14"/>
      <c r="D746" s="112"/>
    </row>
    <row r="747" spans="1:4" s="82" customFormat="1" ht="15.75" customHeight="1">
      <c r="A747" s="52">
        <v>2101505</v>
      </c>
      <c r="B747" s="49" t="s">
        <v>2023</v>
      </c>
      <c r="C747" s="14"/>
      <c r="D747" s="112"/>
    </row>
    <row r="748" spans="1:4" s="82" customFormat="1" ht="15.75" customHeight="1">
      <c r="A748" s="52">
        <v>2101506</v>
      </c>
      <c r="B748" s="49" t="s">
        <v>2024</v>
      </c>
      <c r="C748" s="14"/>
      <c r="D748" s="112"/>
    </row>
    <row r="749" spans="1:4" s="82" customFormat="1" ht="15.75" customHeight="1">
      <c r="A749" s="52">
        <v>2101550</v>
      </c>
      <c r="B749" s="49" t="s">
        <v>1493</v>
      </c>
      <c r="C749" s="14"/>
      <c r="D749" s="112"/>
    </row>
    <row r="750" spans="1:4" s="111" customFormat="1" ht="15.75" customHeight="1">
      <c r="A750" s="52">
        <v>2101599</v>
      </c>
      <c r="B750" s="49" t="s">
        <v>2025</v>
      </c>
      <c r="C750" s="14"/>
      <c r="D750" s="112"/>
    </row>
    <row r="751" spans="1:4" s="82" customFormat="1" ht="15.75" customHeight="1">
      <c r="A751" s="27">
        <v>21016</v>
      </c>
      <c r="B751" s="46" t="s">
        <v>2026</v>
      </c>
      <c r="C751" s="66">
        <f>C752</f>
        <v>0</v>
      </c>
      <c r="D751" s="66">
        <f>D752</f>
        <v>0</v>
      </c>
    </row>
    <row r="752" spans="1:4" s="82" customFormat="1" ht="15.75" customHeight="1">
      <c r="A752" s="52">
        <v>2101601</v>
      </c>
      <c r="B752" s="49" t="s">
        <v>2027</v>
      </c>
      <c r="C752" s="14"/>
      <c r="D752" s="112"/>
    </row>
    <row r="753" spans="1:4" s="111" customFormat="1" ht="15.75" customHeight="1">
      <c r="A753" s="27">
        <v>21099</v>
      </c>
      <c r="B753" s="46" t="s">
        <v>2028</v>
      </c>
      <c r="C753" s="66">
        <f>C754</f>
        <v>340</v>
      </c>
      <c r="D753" s="66">
        <f>D754</f>
        <v>0</v>
      </c>
    </row>
    <row r="754" spans="1:4" s="82" customFormat="1" ht="15.75" customHeight="1">
      <c r="A754" s="52">
        <v>2109901</v>
      </c>
      <c r="B754" s="49" t="s">
        <v>2029</v>
      </c>
      <c r="C754" s="14">
        <v>340</v>
      </c>
      <c r="D754" s="112"/>
    </row>
    <row r="755" spans="1:4" s="82" customFormat="1" ht="15.75" customHeight="1">
      <c r="A755" s="27">
        <v>211</v>
      </c>
      <c r="B755" s="46" t="s">
        <v>2030</v>
      </c>
      <c r="C755" s="66">
        <f>C756+C765+C769+C777+C783+C790+C796+C799+C802+C804+C806+C812+C814+C816+C831</f>
        <v>3283</v>
      </c>
      <c r="D755" s="66">
        <f>D756+D765+D769+D777+D783+D790+D796+D799+D802+D804+D806+D812+D814+D816+D831</f>
        <v>576</v>
      </c>
    </row>
    <row r="756" spans="1:4" s="82" customFormat="1" ht="15.75" customHeight="1">
      <c r="A756" s="27">
        <v>21101</v>
      </c>
      <c r="B756" s="46" t="s">
        <v>2031</v>
      </c>
      <c r="C756" s="66">
        <f>SUM(C757:C764)</f>
        <v>1371</v>
      </c>
      <c r="D756" s="66">
        <f>SUM(D757:D764)</f>
        <v>0</v>
      </c>
    </row>
    <row r="757" spans="1:4" s="82" customFormat="1" ht="15.75" customHeight="1">
      <c r="A757" s="52">
        <v>2110101</v>
      </c>
      <c r="B757" s="49" t="s">
        <v>1484</v>
      </c>
      <c r="C757" s="14">
        <v>1057</v>
      </c>
      <c r="D757" s="112"/>
    </row>
    <row r="758" spans="1:4" s="82" customFormat="1" ht="15.75" customHeight="1">
      <c r="A758" s="52">
        <v>2110102</v>
      </c>
      <c r="B758" s="49" t="s">
        <v>1485</v>
      </c>
      <c r="C758" s="14">
        <v>230</v>
      </c>
      <c r="D758" s="112"/>
    </row>
    <row r="759" spans="1:4" s="82" customFormat="1" ht="15.75" customHeight="1">
      <c r="A759" s="52">
        <v>2110103</v>
      </c>
      <c r="B759" s="49" t="s">
        <v>1486</v>
      </c>
      <c r="C759" s="14"/>
      <c r="D759" s="112"/>
    </row>
    <row r="760" spans="1:4" s="82" customFormat="1" ht="15.75" customHeight="1">
      <c r="A760" s="52">
        <v>2110104</v>
      </c>
      <c r="B760" s="49" t="s">
        <v>2032</v>
      </c>
      <c r="C760" s="14"/>
      <c r="D760" s="112"/>
    </row>
    <row r="761" spans="1:4" s="82" customFormat="1" ht="15.75" customHeight="1">
      <c r="A761" s="52">
        <v>2110105</v>
      </c>
      <c r="B761" s="49" t="s">
        <v>2033</v>
      </c>
      <c r="C761" s="14"/>
      <c r="D761" s="112"/>
    </row>
    <row r="762" spans="1:4" s="82" customFormat="1" ht="15.75" customHeight="1">
      <c r="A762" s="52">
        <v>2110106</v>
      </c>
      <c r="B762" s="49" t="s">
        <v>2034</v>
      </c>
      <c r="C762" s="14"/>
      <c r="D762" s="112"/>
    </row>
    <row r="763" spans="1:4" s="82" customFormat="1" ht="15.75" customHeight="1">
      <c r="A763" s="52">
        <v>2110107</v>
      </c>
      <c r="B763" s="49" t="s">
        <v>2035</v>
      </c>
      <c r="C763" s="14"/>
      <c r="D763" s="112"/>
    </row>
    <row r="764" spans="1:4" s="82" customFormat="1" ht="15.75" customHeight="1">
      <c r="A764" s="52">
        <v>2110199</v>
      </c>
      <c r="B764" s="49" t="s">
        <v>2036</v>
      </c>
      <c r="C764" s="14">
        <v>84</v>
      </c>
      <c r="D764" s="112"/>
    </row>
    <row r="765" spans="1:4" s="82" customFormat="1" ht="15.75" customHeight="1">
      <c r="A765" s="27">
        <v>21102</v>
      </c>
      <c r="B765" s="46" t="s">
        <v>2037</v>
      </c>
      <c r="C765" s="66">
        <f>SUM(C766:C768)</f>
        <v>1247</v>
      </c>
      <c r="D765" s="66">
        <f>SUM(D766:D768)</f>
        <v>0</v>
      </c>
    </row>
    <row r="766" spans="1:4" s="82" customFormat="1" ht="15.75" customHeight="1">
      <c r="A766" s="52">
        <v>2110203</v>
      </c>
      <c r="B766" s="49" t="s">
        <v>2038</v>
      </c>
      <c r="C766" s="14"/>
      <c r="D766" s="112"/>
    </row>
    <row r="767" spans="1:4" s="111" customFormat="1" ht="15.75" customHeight="1">
      <c r="A767" s="52">
        <v>2110204</v>
      </c>
      <c r="B767" s="49" t="s">
        <v>2039</v>
      </c>
      <c r="C767" s="14"/>
      <c r="D767" s="112"/>
    </row>
    <row r="768" spans="1:4" s="82" customFormat="1" ht="15.75" customHeight="1">
      <c r="A768" s="52">
        <v>2110299</v>
      </c>
      <c r="B768" s="49" t="s">
        <v>2040</v>
      </c>
      <c r="C768" s="14">
        <v>1247</v>
      </c>
      <c r="D768" s="112"/>
    </row>
    <row r="769" spans="1:4" s="111" customFormat="1" ht="15.75" customHeight="1">
      <c r="A769" s="27">
        <v>21103</v>
      </c>
      <c r="B769" s="46" t="s">
        <v>2041</v>
      </c>
      <c r="C769" s="66">
        <f>SUM(C770:C776)</f>
        <v>0</v>
      </c>
      <c r="D769" s="66">
        <f>SUM(D770:D776)</f>
        <v>0</v>
      </c>
    </row>
    <row r="770" spans="1:4" s="111" customFormat="1" ht="15.75" customHeight="1">
      <c r="A770" s="52">
        <v>2110301</v>
      </c>
      <c r="B770" s="49" t="s">
        <v>2042</v>
      </c>
      <c r="C770" s="14"/>
      <c r="D770" s="112"/>
    </row>
    <row r="771" spans="1:4" s="82" customFormat="1" ht="15.75" customHeight="1">
      <c r="A771" s="52">
        <v>2110302</v>
      </c>
      <c r="B771" s="49" t="s">
        <v>2043</v>
      </c>
      <c r="C771" s="14"/>
      <c r="D771" s="112"/>
    </row>
    <row r="772" spans="1:4" s="82" customFormat="1" ht="15.75" customHeight="1">
      <c r="A772" s="52">
        <v>2110303</v>
      </c>
      <c r="B772" s="49" t="s">
        <v>2044</v>
      </c>
      <c r="C772" s="14"/>
      <c r="D772" s="112"/>
    </row>
    <row r="773" spans="1:4" s="82" customFormat="1" ht="15.75" customHeight="1">
      <c r="A773" s="52">
        <v>2110304</v>
      </c>
      <c r="B773" s="49" t="s">
        <v>2045</v>
      </c>
      <c r="C773" s="14"/>
      <c r="D773" s="112"/>
    </row>
    <row r="774" spans="1:4" s="82" customFormat="1" ht="15.75" customHeight="1">
      <c r="A774" s="52">
        <v>2110305</v>
      </c>
      <c r="B774" s="49" t="s">
        <v>2046</v>
      </c>
      <c r="C774" s="14"/>
      <c r="D774" s="112"/>
    </row>
    <row r="775" spans="1:4" s="82" customFormat="1" ht="15.75" customHeight="1">
      <c r="A775" s="52">
        <v>2110306</v>
      </c>
      <c r="B775" s="49" t="s">
        <v>2047</v>
      </c>
      <c r="C775" s="14"/>
      <c r="D775" s="112"/>
    </row>
    <row r="776" spans="1:4" s="82" customFormat="1" ht="15.75" customHeight="1">
      <c r="A776" s="52">
        <v>2110399</v>
      </c>
      <c r="B776" s="49" t="s">
        <v>2048</v>
      </c>
      <c r="C776" s="14"/>
      <c r="D776" s="112"/>
    </row>
    <row r="777" spans="1:4" s="82" customFormat="1" ht="15.75" customHeight="1">
      <c r="A777" s="27">
        <v>21104</v>
      </c>
      <c r="B777" s="46" t="s">
        <v>2049</v>
      </c>
      <c r="C777" s="66">
        <f>SUM(C778:C782)</f>
        <v>10</v>
      </c>
      <c r="D777" s="66">
        <f>SUM(D778:D782)</f>
        <v>0</v>
      </c>
    </row>
    <row r="778" spans="1:4" s="82" customFormat="1" ht="15.75" customHeight="1">
      <c r="A778" s="52">
        <v>2110401</v>
      </c>
      <c r="B778" s="49" t="s">
        <v>2050</v>
      </c>
      <c r="C778" s="14"/>
      <c r="D778" s="112"/>
    </row>
    <row r="779" spans="1:4" s="111" customFormat="1" ht="15.75" customHeight="1">
      <c r="A779" s="52">
        <v>2110402</v>
      </c>
      <c r="B779" s="49" t="s">
        <v>2051</v>
      </c>
      <c r="C779" s="14">
        <v>10</v>
      </c>
      <c r="D779" s="112"/>
    </row>
    <row r="780" spans="1:4" s="82" customFormat="1" ht="15.75" customHeight="1">
      <c r="A780" s="52">
        <v>2110403</v>
      </c>
      <c r="B780" s="49" t="s">
        <v>2052</v>
      </c>
      <c r="C780" s="14"/>
      <c r="D780" s="112"/>
    </row>
    <row r="781" spans="1:4" s="82" customFormat="1" ht="15.75" customHeight="1">
      <c r="A781" s="52">
        <v>2110404</v>
      </c>
      <c r="B781" s="49" t="s">
        <v>2053</v>
      </c>
      <c r="C781" s="14"/>
      <c r="D781" s="112"/>
    </row>
    <row r="782" spans="1:4" s="82" customFormat="1" ht="15.75" customHeight="1">
      <c r="A782" s="52">
        <v>2110499</v>
      </c>
      <c r="B782" s="49" t="s">
        <v>2054</v>
      </c>
      <c r="C782" s="14"/>
      <c r="D782" s="112"/>
    </row>
    <row r="783" spans="1:4" s="111" customFormat="1" ht="15.75" customHeight="1">
      <c r="A783" s="27">
        <v>21105</v>
      </c>
      <c r="B783" s="46" t="s">
        <v>2055</v>
      </c>
      <c r="C783" s="66">
        <f>SUM(C784:C789)</f>
        <v>638</v>
      </c>
      <c r="D783" s="66">
        <f>SUM(D784:D789)</f>
        <v>559</v>
      </c>
    </row>
    <row r="784" spans="1:4" s="82" customFormat="1" ht="15.75" customHeight="1">
      <c r="A784" s="52">
        <v>2110501</v>
      </c>
      <c r="B784" s="49" t="s">
        <v>2056</v>
      </c>
      <c r="C784" s="14"/>
      <c r="D784" s="112"/>
    </row>
    <row r="785" spans="1:4" s="82" customFormat="1" ht="15.75" customHeight="1">
      <c r="A785" s="52">
        <v>2110502</v>
      </c>
      <c r="B785" s="49" t="s">
        <v>2057</v>
      </c>
      <c r="C785" s="14">
        <f>79+559</f>
        <v>638</v>
      </c>
      <c r="D785" s="112">
        <v>559</v>
      </c>
    </row>
    <row r="786" spans="1:4" s="82" customFormat="1" ht="15.75" customHeight="1">
      <c r="A786" s="52">
        <v>2110503</v>
      </c>
      <c r="B786" s="49" t="s">
        <v>2058</v>
      </c>
      <c r="C786" s="14"/>
      <c r="D786" s="112"/>
    </row>
    <row r="787" spans="1:4" s="82" customFormat="1" ht="15.75" customHeight="1">
      <c r="A787" s="52">
        <v>2110506</v>
      </c>
      <c r="B787" s="49" t="s">
        <v>2059</v>
      </c>
      <c r="C787" s="14"/>
      <c r="D787" s="112"/>
    </row>
    <row r="788" spans="1:4" s="82" customFormat="1" ht="15.75" customHeight="1">
      <c r="A788" s="52">
        <v>2110507</v>
      </c>
      <c r="B788" s="49" t="s">
        <v>2060</v>
      </c>
      <c r="C788" s="14"/>
      <c r="D788" s="112"/>
    </row>
    <row r="789" spans="1:4" s="82" customFormat="1" ht="15.75" customHeight="1">
      <c r="A789" s="52">
        <v>2110599</v>
      </c>
      <c r="B789" s="49" t="s">
        <v>2061</v>
      </c>
      <c r="C789" s="14"/>
      <c r="D789" s="112"/>
    </row>
    <row r="790" spans="1:4" s="82" customFormat="1" ht="15.75" customHeight="1">
      <c r="A790" s="27">
        <v>21106</v>
      </c>
      <c r="B790" s="46" t="s">
        <v>2062</v>
      </c>
      <c r="C790" s="66">
        <f>SUM(C791:C795)</f>
        <v>17</v>
      </c>
      <c r="D790" s="66">
        <f>SUM(D791:D795)</f>
        <v>17</v>
      </c>
    </row>
    <row r="791" spans="1:4" s="82" customFormat="1" ht="15.75" customHeight="1">
      <c r="A791" s="52">
        <v>2110602</v>
      </c>
      <c r="B791" s="49" t="s">
        <v>2063</v>
      </c>
      <c r="C791" s="14">
        <v>17</v>
      </c>
      <c r="D791" s="112">
        <v>17</v>
      </c>
    </row>
    <row r="792" spans="1:4" s="111" customFormat="1" ht="15.75" customHeight="1">
      <c r="A792" s="52">
        <v>2110603</v>
      </c>
      <c r="B792" s="49" t="s">
        <v>2064</v>
      </c>
      <c r="C792" s="14"/>
      <c r="D792" s="112"/>
    </row>
    <row r="793" spans="1:4" s="82" customFormat="1" ht="15.75" customHeight="1">
      <c r="A793" s="52">
        <v>2110604</v>
      </c>
      <c r="B793" s="49" t="s">
        <v>2065</v>
      </c>
      <c r="C793" s="14"/>
      <c r="D793" s="112"/>
    </row>
    <row r="794" spans="1:4" s="82" customFormat="1" ht="15.75" customHeight="1">
      <c r="A794" s="52">
        <v>2110605</v>
      </c>
      <c r="B794" s="49" t="s">
        <v>2066</v>
      </c>
      <c r="C794" s="14"/>
      <c r="D794" s="112"/>
    </row>
    <row r="795" spans="1:4" s="82" customFormat="1" ht="15.75" customHeight="1">
      <c r="A795" s="52">
        <v>2110699</v>
      </c>
      <c r="B795" s="49" t="s">
        <v>2067</v>
      </c>
      <c r="C795" s="14"/>
      <c r="D795" s="112"/>
    </row>
    <row r="796" spans="1:4" s="82" customFormat="1" ht="15.75" customHeight="1">
      <c r="A796" s="27">
        <v>21107</v>
      </c>
      <c r="B796" s="46" t="s">
        <v>2068</v>
      </c>
      <c r="C796" s="66">
        <f>SUM(C797:C798)</f>
        <v>0</v>
      </c>
      <c r="D796" s="66">
        <f>SUM(D797:D798)</f>
        <v>0</v>
      </c>
    </row>
    <row r="797" spans="1:4" s="82" customFormat="1" ht="15.75" customHeight="1">
      <c r="A797" s="52">
        <v>2110704</v>
      </c>
      <c r="B797" s="49" t="s">
        <v>2069</v>
      </c>
      <c r="C797" s="14"/>
      <c r="D797" s="112"/>
    </row>
    <row r="798" spans="1:4" s="111" customFormat="1" ht="15.75" customHeight="1">
      <c r="A798" s="52">
        <v>2110799</v>
      </c>
      <c r="B798" s="49" t="s">
        <v>2070</v>
      </c>
      <c r="C798" s="14"/>
      <c r="D798" s="112"/>
    </row>
    <row r="799" spans="1:4" s="82" customFormat="1" ht="15.75" customHeight="1">
      <c r="A799" s="27">
        <v>21108</v>
      </c>
      <c r="B799" s="46" t="s">
        <v>2071</v>
      </c>
      <c r="C799" s="66">
        <f>SUM(C800:C801)</f>
        <v>0</v>
      </c>
      <c r="D799" s="66">
        <f>SUM(D800:D801)</f>
        <v>0</v>
      </c>
    </row>
    <row r="800" spans="1:4" s="82" customFormat="1" ht="15.75" customHeight="1">
      <c r="A800" s="52">
        <v>2110804</v>
      </c>
      <c r="B800" s="49" t="s">
        <v>2072</v>
      </c>
      <c r="C800" s="14"/>
      <c r="D800" s="112"/>
    </row>
    <row r="801" spans="1:4" s="82" customFormat="1" ht="15.75" customHeight="1">
      <c r="A801" s="52">
        <v>2110899</v>
      </c>
      <c r="B801" s="49" t="s">
        <v>2073</v>
      </c>
      <c r="C801" s="14"/>
      <c r="D801" s="112"/>
    </row>
    <row r="802" spans="1:4" s="82" customFormat="1" ht="15.75" customHeight="1">
      <c r="A802" s="27">
        <v>21109</v>
      </c>
      <c r="B802" s="46" t="s">
        <v>2074</v>
      </c>
      <c r="C802" s="66">
        <f>SUM(C803)</f>
        <v>0</v>
      </c>
      <c r="D802" s="66">
        <f>SUM(D803)</f>
        <v>0</v>
      </c>
    </row>
    <row r="803" spans="1:4" s="82" customFormat="1" ht="15.75" customHeight="1">
      <c r="A803" s="52">
        <v>2110901</v>
      </c>
      <c r="B803" s="49" t="s">
        <v>2075</v>
      </c>
      <c r="C803" s="14"/>
      <c r="D803" s="112"/>
    </row>
    <row r="804" spans="1:4" s="111" customFormat="1" ht="15.75" customHeight="1">
      <c r="A804" s="27">
        <v>21110</v>
      </c>
      <c r="B804" s="46" t="s">
        <v>2076</v>
      </c>
      <c r="C804" s="66">
        <f>C805</f>
        <v>0</v>
      </c>
      <c r="D804" s="66">
        <f>D805</f>
        <v>0</v>
      </c>
    </row>
    <row r="805" spans="1:4" s="82" customFormat="1" ht="15.75" customHeight="1">
      <c r="A805" s="52">
        <v>2111001</v>
      </c>
      <c r="B805" s="49" t="s">
        <v>2077</v>
      </c>
      <c r="C805" s="14"/>
      <c r="D805" s="112"/>
    </row>
    <row r="806" spans="1:4" s="82" customFormat="1" ht="15.75" customHeight="1">
      <c r="A806" s="27">
        <v>21111</v>
      </c>
      <c r="B806" s="46" t="s">
        <v>2078</v>
      </c>
      <c r="C806" s="66">
        <f>SUM(C807:C811)</f>
        <v>0</v>
      </c>
      <c r="D806" s="66">
        <f>SUM(D807:D811)</f>
        <v>0</v>
      </c>
    </row>
    <row r="807" spans="1:4" s="82" customFormat="1" ht="15.75" customHeight="1">
      <c r="A807" s="52">
        <v>2111101</v>
      </c>
      <c r="B807" s="49" t="s">
        <v>2079</v>
      </c>
      <c r="C807" s="14"/>
      <c r="D807" s="112"/>
    </row>
    <row r="808" spans="1:4" s="82" customFormat="1" ht="15.75" customHeight="1">
      <c r="A808" s="52">
        <v>2111102</v>
      </c>
      <c r="B808" s="49" t="s">
        <v>2080</v>
      </c>
      <c r="C808" s="14"/>
      <c r="D808" s="112"/>
    </row>
    <row r="809" spans="1:4" s="82" customFormat="1" ht="15.75" customHeight="1">
      <c r="A809" s="52">
        <v>2111103</v>
      </c>
      <c r="B809" s="49" t="s">
        <v>2081</v>
      </c>
      <c r="C809" s="14"/>
      <c r="D809" s="112"/>
    </row>
    <row r="810" spans="1:4" s="82" customFormat="1" ht="15.75" customHeight="1">
      <c r="A810" s="52">
        <v>2111104</v>
      </c>
      <c r="B810" s="49" t="s">
        <v>2082</v>
      </c>
      <c r="C810" s="14"/>
      <c r="D810" s="112"/>
    </row>
    <row r="811" spans="1:4" s="82" customFormat="1" ht="15.75" customHeight="1">
      <c r="A811" s="52">
        <v>2111199</v>
      </c>
      <c r="B811" s="49" t="s">
        <v>2083</v>
      </c>
      <c r="C811" s="14"/>
      <c r="D811" s="112"/>
    </row>
    <row r="812" spans="1:4" s="82" customFormat="1" ht="15.75" customHeight="1">
      <c r="A812" s="27">
        <v>21112</v>
      </c>
      <c r="B812" s="46" t="s">
        <v>2084</v>
      </c>
      <c r="C812" s="66">
        <f>C813</f>
        <v>0</v>
      </c>
      <c r="D812" s="66">
        <f>D813</f>
        <v>0</v>
      </c>
    </row>
    <row r="813" spans="1:4" s="82" customFormat="1" ht="15.75" customHeight="1">
      <c r="A813" s="52">
        <v>2111201</v>
      </c>
      <c r="B813" s="49" t="s">
        <v>2085</v>
      </c>
      <c r="C813" s="14"/>
      <c r="D813" s="112"/>
    </row>
    <row r="814" spans="1:4" s="82" customFormat="1" ht="15.75" customHeight="1">
      <c r="A814" s="27">
        <v>21113</v>
      </c>
      <c r="B814" s="46" t="s">
        <v>2086</v>
      </c>
      <c r="C814" s="66">
        <f>C815</f>
        <v>0</v>
      </c>
      <c r="D814" s="66">
        <f>D815</f>
        <v>0</v>
      </c>
    </row>
    <row r="815" spans="1:4" s="82" customFormat="1" ht="15.75" customHeight="1">
      <c r="A815" s="52">
        <v>2111301</v>
      </c>
      <c r="B815" s="49" t="s">
        <v>2087</v>
      </c>
      <c r="C815" s="14"/>
      <c r="D815" s="112"/>
    </row>
    <row r="816" spans="1:4" s="111" customFormat="1" ht="15.75" customHeight="1">
      <c r="A816" s="27">
        <v>21114</v>
      </c>
      <c r="B816" s="46" t="s">
        <v>2088</v>
      </c>
      <c r="C816" s="66">
        <f>SUM(C817:C830)</f>
        <v>0</v>
      </c>
      <c r="D816" s="66">
        <f>SUM(D817:D830)</f>
        <v>0</v>
      </c>
    </row>
    <row r="817" spans="1:4" s="82" customFormat="1" ht="15.75" customHeight="1">
      <c r="A817" s="52">
        <v>2111401</v>
      </c>
      <c r="B817" s="49" t="s">
        <v>1484</v>
      </c>
      <c r="C817" s="14"/>
      <c r="D817" s="112"/>
    </row>
    <row r="818" spans="1:4" s="82" customFormat="1" ht="15.75" customHeight="1">
      <c r="A818" s="52">
        <v>2111402</v>
      </c>
      <c r="B818" s="49" t="s">
        <v>1485</v>
      </c>
      <c r="C818" s="14"/>
      <c r="D818" s="112"/>
    </row>
    <row r="819" spans="1:4" s="82" customFormat="1" ht="15.75" customHeight="1">
      <c r="A819" s="52">
        <v>2111403</v>
      </c>
      <c r="B819" s="49" t="s">
        <v>1486</v>
      </c>
      <c r="C819" s="14"/>
      <c r="D819" s="112"/>
    </row>
    <row r="820" spans="1:4" s="82" customFormat="1" ht="15.75" customHeight="1">
      <c r="A820" s="52">
        <v>2111404</v>
      </c>
      <c r="B820" s="49" t="s">
        <v>2089</v>
      </c>
      <c r="C820" s="14"/>
      <c r="D820" s="112"/>
    </row>
    <row r="821" spans="1:4" s="82" customFormat="1" ht="15.75" customHeight="1">
      <c r="A821" s="52">
        <v>2111405</v>
      </c>
      <c r="B821" s="49" t="s">
        <v>2090</v>
      </c>
      <c r="C821" s="14"/>
      <c r="D821" s="112"/>
    </row>
    <row r="822" spans="1:4" s="82" customFormat="1" ht="15.75" customHeight="1">
      <c r="A822" s="52">
        <v>2111406</v>
      </c>
      <c r="B822" s="49" t="s">
        <v>2091</v>
      </c>
      <c r="C822" s="14"/>
      <c r="D822" s="112"/>
    </row>
    <row r="823" spans="1:4" s="82" customFormat="1" ht="15.75" customHeight="1">
      <c r="A823" s="52">
        <v>2111407</v>
      </c>
      <c r="B823" s="49" t="s">
        <v>2092</v>
      </c>
      <c r="C823" s="14"/>
      <c r="D823" s="112"/>
    </row>
    <row r="824" spans="1:4" s="82" customFormat="1" ht="15.75" customHeight="1">
      <c r="A824" s="52">
        <v>2111408</v>
      </c>
      <c r="B824" s="49" t="s">
        <v>2093</v>
      </c>
      <c r="C824" s="14"/>
      <c r="D824" s="112"/>
    </row>
    <row r="825" spans="1:4" s="82" customFormat="1" ht="15.75" customHeight="1">
      <c r="A825" s="52">
        <v>2111409</v>
      </c>
      <c r="B825" s="49" t="s">
        <v>2094</v>
      </c>
      <c r="C825" s="14"/>
      <c r="D825" s="112"/>
    </row>
    <row r="826" spans="1:4" s="82" customFormat="1" ht="15.75" customHeight="1">
      <c r="A826" s="52">
        <v>2111410</v>
      </c>
      <c r="B826" s="49" t="s">
        <v>2095</v>
      </c>
      <c r="C826" s="14"/>
      <c r="D826" s="112"/>
    </row>
    <row r="827" spans="1:4" s="82" customFormat="1" ht="15.75" customHeight="1">
      <c r="A827" s="52">
        <v>2111411</v>
      </c>
      <c r="B827" s="49" t="s">
        <v>1526</v>
      </c>
      <c r="C827" s="14"/>
      <c r="D827" s="112"/>
    </row>
    <row r="828" spans="1:4" s="82" customFormat="1" ht="15.75" customHeight="1">
      <c r="A828" s="52">
        <v>2111413</v>
      </c>
      <c r="B828" s="49" t="s">
        <v>2096</v>
      </c>
      <c r="C828" s="14"/>
      <c r="D828" s="112"/>
    </row>
    <row r="829" spans="1:4" s="82" customFormat="1" ht="15.75" customHeight="1">
      <c r="A829" s="52">
        <v>2111450</v>
      </c>
      <c r="B829" s="49" t="s">
        <v>1493</v>
      </c>
      <c r="C829" s="14"/>
      <c r="D829" s="112"/>
    </row>
    <row r="830" spans="1:4" s="82" customFormat="1" ht="15.75" customHeight="1">
      <c r="A830" s="52">
        <v>2111499</v>
      </c>
      <c r="B830" s="49" t="s">
        <v>2097</v>
      </c>
      <c r="C830" s="14"/>
      <c r="D830" s="112"/>
    </row>
    <row r="831" spans="1:4" s="82" customFormat="1" ht="15.75" customHeight="1">
      <c r="A831" s="27">
        <v>21199</v>
      </c>
      <c r="B831" s="46" t="s">
        <v>2098</v>
      </c>
      <c r="C831" s="66">
        <f>C832</f>
        <v>0</v>
      </c>
      <c r="D831" s="66">
        <f>D832</f>
        <v>0</v>
      </c>
    </row>
    <row r="832" spans="1:4" s="82" customFormat="1" ht="15.75" customHeight="1">
      <c r="A832" s="52">
        <v>2119901</v>
      </c>
      <c r="B832" s="49" t="s">
        <v>2099</v>
      </c>
      <c r="C832" s="14"/>
      <c r="D832" s="112"/>
    </row>
    <row r="833" spans="1:4" s="82" customFormat="1" ht="15.75" customHeight="1">
      <c r="A833" s="27">
        <v>212</v>
      </c>
      <c r="B833" s="46" t="s">
        <v>2100</v>
      </c>
      <c r="C833" s="66">
        <f>C834+C845+C847+C850+C852+C854</f>
        <v>19953</v>
      </c>
      <c r="D833" s="66">
        <f>D834+D845+D847+D850+D852+D854</f>
        <v>0</v>
      </c>
    </row>
    <row r="834" spans="1:4" s="82" customFormat="1" ht="15.75" customHeight="1">
      <c r="A834" s="27">
        <v>21201</v>
      </c>
      <c r="B834" s="46" t="s">
        <v>2101</v>
      </c>
      <c r="C834" s="66">
        <f>SUM(C835:C844)</f>
        <v>11156</v>
      </c>
      <c r="D834" s="66">
        <f>SUM(D835:D844)</f>
        <v>0</v>
      </c>
    </row>
    <row r="835" spans="1:4" s="82" customFormat="1" ht="15.75" customHeight="1">
      <c r="A835" s="52">
        <v>2120101</v>
      </c>
      <c r="B835" s="49" t="s">
        <v>1484</v>
      </c>
      <c r="C835" s="14">
        <v>5523</v>
      </c>
      <c r="D835" s="112"/>
    </row>
    <row r="836" spans="1:4" s="82" customFormat="1" ht="15.75" customHeight="1">
      <c r="A836" s="52">
        <v>2120102</v>
      </c>
      <c r="B836" s="49" t="s">
        <v>1485</v>
      </c>
      <c r="C836" s="14">
        <v>303</v>
      </c>
      <c r="D836" s="112"/>
    </row>
    <row r="837" spans="1:4" s="82" customFormat="1" ht="15.75" customHeight="1">
      <c r="A837" s="52">
        <v>2120103</v>
      </c>
      <c r="B837" s="49" t="s">
        <v>1486</v>
      </c>
      <c r="C837" s="14"/>
      <c r="D837" s="112"/>
    </row>
    <row r="838" spans="1:4" s="82" customFormat="1" ht="15.75" customHeight="1">
      <c r="A838" s="52">
        <v>2120104</v>
      </c>
      <c r="B838" s="49" t="s">
        <v>2102</v>
      </c>
      <c r="C838" s="14">
        <v>269</v>
      </c>
      <c r="D838" s="112"/>
    </row>
    <row r="839" spans="1:4" s="82" customFormat="1" ht="15.75" customHeight="1">
      <c r="A839" s="52">
        <v>2120105</v>
      </c>
      <c r="B839" s="49" t="s">
        <v>2103</v>
      </c>
      <c r="C839" s="14">
        <v>282</v>
      </c>
      <c r="D839" s="112"/>
    </row>
    <row r="840" spans="1:4" s="82" customFormat="1" ht="15.75" customHeight="1">
      <c r="A840" s="52">
        <v>2120106</v>
      </c>
      <c r="B840" s="49" t="s">
        <v>2104</v>
      </c>
      <c r="C840" s="14"/>
      <c r="D840" s="112"/>
    </row>
    <row r="841" spans="1:4" s="82" customFormat="1" ht="15.75" customHeight="1">
      <c r="A841" s="52">
        <v>2120107</v>
      </c>
      <c r="B841" s="49" t="s">
        <v>2105</v>
      </c>
      <c r="C841" s="14"/>
      <c r="D841" s="112"/>
    </row>
    <row r="842" spans="1:4" s="82" customFormat="1" ht="15.75" customHeight="1">
      <c r="A842" s="52">
        <v>2120109</v>
      </c>
      <c r="B842" s="49" t="s">
        <v>2106</v>
      </c>
      <c r="C842" s="14"/>
      <c r="D842" s="112"/>
    </row>
    <row r="843" spans="1:4" s="82" customFormat="1" ht="15.75" customHeight="1">
      <c r="A843" s="52">
        <v>2120110</v>
      </c>
      <c r="B843" s="49" t="s">
        <v>2107</v>
      </c>
      <c r="C843" s="14"/>
      <c r="D843" s="112"/>
    </row>
    <row r="844" spans="1:4" s="82" customFormat="1" ht="15.75" customHeight="1">
      <c r="A844" s="52">
        <v>2120199</v>
      </c>
      <c r="B844" s="49" t="s">
        <v>2108</v>
      </c>
      <c r="C844" s="14">
        <v>4779</v>
      </c>
      <c r="D844" s="112"/>
    </row>
    <row r="845" spans="1:4" s="82" customFormat="1" ht="15.75" customHeight="1">
      <c r="A845" s="27">
        <v>21202</v>
      </c>
      <c r="B845" s="46" t="s">
        <v>2109</v>
      </c>
      <c r="C845" s="66">
        <f>C846</f>
        <v>360</v>
      </c>
      <c r="D845" s="66">
        <f>D846</f>
        <v>0</v>
      </c>
    </row>
    <row r="846" spans="1:4" s="82" customFormat="1" ht="15.75" customHeight="1">
      <c r="A846" s="52">
        <v>2120201</v>
      </c>
      <c r="B846" s="49" t="s">
        <v>2110</v>
      </c>
      <c r="C846" s="14">
        <v>360</v>
      </c>
      <c r="D846" s="112"/>
    </row>
    <row r="847" spans="1:4" s="82" customFormat="1" ht="15.75" customHeight="1">
      <c r="A847" s="27">
        <v>21203</v>
      </c>
      <c r="B847" s="46" t="s">
        <v>2111</v>
      </c>
      <c r="C847" s="66">
        <f>SUM(C848:C849)</f>
        <v>3006</v>
      </c>
      <c r="D847" s="66">
        <f>SUM(D848:D849)</f>
        <v>0</v>
      </c>
    </row>
    <row r="848" spans="1:4" s="82" customFormat="1" ht="15.75" customHeight="1">
      <c r="A848" s="52">
        <v>2120303</v>
      </c>
      <c r="B848" s="49" t="s">
        <v>2112</v>
      </c>
      <c r="C848" s="14"/>
      <c r="D848" s="112"/>
    </row>
    <row r="849" spans="1:4" s="82" customFormat="1" ht="15.75" customHeight="1">
      <c r="A849" s="52">
        <v>2120399</v>
      </c>
      <c r="B849" s="49" t="s">
        <v>2113</v>
      </c>
      <c r="C849" s="14">
        <v>3006</v>
      </c>
      <c r="D849" s="112"/>
    </row>
    <row r="850" spans="1:4" s="82" customFormat="1" ht="15.75" customHeight="1">
      <c r="A850" s="27">
        <v>21205</v>
      </c>
      <c r="B850" s="46" t="s">
        <v>2114</v>
      </c>
      <c r="C850" s="66">
        <f>C851</f>
        <v>5134</v>
      </c>
      <c r="D850" s="66">
        <f>D851</f>
        <v>0</v>
      </c>
    </row>
    <row r="851" spans="1:4" s="82" customFormat="1" ht="15.75" customHeight="1">
      <c r="A851" s="52">
        <v>2120501</v>
      </c>
      <c r="B851" s="49" t="s">
        <v>2115</v>
      </c>
      <c r="C851" s="14">
        <v>5134</v>
      </c>
      <c r="D851" s="112"/>
    </row>
    <row r="852" spans="1:4" s="82" customFormat="1" ht="15.75" customHeight="1">
      <c r="A852" s="27">
        <v>21206</v>
      </c>
      <c r="B852" s="46" t="s">
        <v>2116</v>
      </c>
      <c r="C852" s="66">
        <f>C853</f>
        <v>257</v>
      </c>
      <c r="D852" s="66">
        <f>D853</f>
        <v>0</v>
      </c>
    </row>
    <row r="853" spans="1:4" s="82" customFormat="1" ht="15.75" customHeight="1">
      <c r="A853" s="52">
        <v>2120601</v>
      </c>
      <c r="B853" s="49" t="s">
        <v>2117</v>
      </c>
      <c r="C853" s="14">
        <v>257</v>
      </c>
      <c r="D853" s="112"/>
    </row>
    <row r="854" spans="1:4" s="82" customFormat="1" ht="15.75" customHeight="1">
      <c r="A854" s="27">
        <v>21299</v>
      </c>
      <c r="B854" s="46" t="s">
        <v>2118</v>
      </c>
      <c r="C854" s="66">
        <f>C855</f>
        <v>40</v>
      </c>
      <c r="D854" s="66">
        <f>D855</f>
        <v>0</v>
      </c>
    </row>
    <row r="855" spans="1:4" s="82" customFormat="1" ht="15.75" customHeight="1">
      <c r="A855" s="52">
        <v>2129999</v>
      </c>
      <c r="B855" s="49" t="s">
        <v>2119</v>
      </c>
      <c r="C855" s="14">
        <v>40</v>
      </c>
      <c r="D855" s="112"/>
    </row>
    <row r="856" spans="1:4" s="82" customFormat="1" ht="15.75" customHeight="1">
      <c r="A856" s="27">
        <v>213</v>
      </c>
      <c r="B856" s="46" t="s">
        <v>2120</v>
      </c>
      <c r="C856" s="66">
        <f>C857+C882+C907+C933+C944+C955+C961+C968+C975+C978</f>
        <v>14225</v>
      </c>
      <c r="D856" s="66">
        <f>D857+D882+D907+D933+D944+D955+D961+D968+D975+D978</f>
        <v>1561</v>
      </c>
    </row>
    <row r="857" spans="1:4" s="82" customFormat="1" ht="15.75" customHeight="1">
      <c r="A857" s="27">
        <v>21301</v>
      </c>
      <c r="B857" s="46" t="s">
        <v>2121</v>
      </c>
      <c r="C857" s="66">
        <f>SUM(C858:C881)</f>
        <v>3281</v>
      </c>
      <c r="D857" s="66">
        <f>SUM(D858:D881)</f>
        <v>290</v>
      </c>
    </row>
    <row r="858" spans="1:4" s="82" customFormat="1" ht="15.75" customHeight="1">
      <c r="A858" s="52">
        <v>2130101</v>
      </c>
      <c r="B858" s="49" t="s">
        <v>1484</v>
      </c>
      <c r="C858" s="14">
        <v>1461</v>
      </c>
      <c r="D858" s="112"/>
    </row>
    <row r="859" spans="1:4" s="82" customFormat="1" ht="15.75" customHeight="1">
      <c r="A859" s="52">
        <v>2130102</v>
      </c>
      <c r="B859" s="49" t="s">
        <v>1485</v>
      </c>
      <c r="C859" s="14">
        <v>32</v>
      </c>
      <c r="D859" s="112"/>
    </row>
    <row r="860" spans="1:4" s="82" customFormat="1" ht="15.75" customHeight="1">
      <c r="A860" s="52">
        <v>2130103</v>
      </c>
      <c r="B860" s="49" t="s">
        <v>1486</v>
      </c>
      <c r="C860" s="14"/>
      <c r="D860" s="112"/>
    </row>
    <row r="861" spans="1:4" s="82" customFormat="1" ht="15.75" customHeight="1">
      <c r="A861" s="52">
        <v>2130104</v>
      </c>
      <c r="B861" s="49" t="s">
        <v>1493</v>
      </c>
      <c r="C861" s="14">
        <v>1162</v>
      </c>
      <c r="D861" s="112"/>
    </row>
    <row r="862" spans="1:4" s="82" customFormat="1" ht="15.75" customHeight="1">
      <c r="A862" s="52">
        <v>2130105</v>
      </c>
      <c r="B862" s="49" t="s">
        <v>2122</v>
      </c>
      <c r="C862" s="14"/>
      <c r="D862" s="112"/>
    </row>
    <row r="863" spans="1:4" s="82" customFormat="1" ht="15.75" customHeight="1">
      <c r="A863" s="52">
        <v>2130106</v>
      </c>
      <c r="B863" s="49" t="s">
        <v>2123</v>
      </c>
      <c r="C863" s="14">
        <v>49</v>
      </c>
      <c r="D863" s="112"/>
    </row>
    <row r="864" spans="1:4" s="82" customFormat="1" ht="15.75" customHeight="1">
      <c r="A864" s="52">
        <v>2130108</v>
      </c>
      <c r="B864" s="49" t="s">
        <v>2124</v>
      </c>
      <c r="C864" s="14">
        <f>52+121</f>
        <v>173</v>
      </c>
      <c r="D864" s="112">
        <v>121</v>
      </c>
    </row>
    <row r="865" spans="1:4" s="82" customFormat="1" ht="15.75" customHeight="1">
      <c r="A865" s="52">
        <v>2130109</v>
      </c>
      <c r="B865" s="49" t="s">
        <v>2125</v>
      </c>
      <c r="C865" s="14">
        <v>40</v>
      </c>
      <c r="D865" s="112"/>
    </row>
    <row r="866" spans="1:4" s="82" customFormat="1" ht="15.75" customHeight="1">
      <c r="A866" s="52">
        <v>2130110</v>
      </c>
      <c r="B866" s="49" t="s">
        <v>2126</v>
      </c>
      <c r="C866" s="14"/>
      <c r="D866" s="112"/>
    </row>
    <row r="867" spans="1:4" s="111" customFormat="1" ht="15.75" customHeight="1">
      <c r="A867" s="52">
        <v>2130111</v>
      </c>
      <c r="B867" s="49" t="s">
        <v>2127</v>
      </c>
      <c r="C867" s="14"/>
      <c r="D867" s="112"/>
    </row>
    <row r="868" spans="1:4" s="82" customFormat="1" ht="15.75" customHeight="1">
      <c r="A868" s="52">
        <v>2130112</v>
      </c>
      <c r="B868" s="49" t="s">
        <v>2128</v>
      </c>
      <c r="C868" s="14"/>
      <c r="D868" s="112"/>
    </row>
    <row r="869" spans="1:4" s="111" customFormat="1" ht="15.75" customHeight="1">
      <c r="A869" s="52">
        <v>2130114</v>
      </c>
      <c r="B869" s="49" t="s">
        <v>2129</v>
      </c>
      <c r="C869" s="14"/>
      <c r="D869" s="112"/>
    </row>
    <row r="870" spans="1:4" s="82" customFormat="1" ht="15.75" customHeight="1">
      <c r="A870" s="52">
        <v>2130119</v>
      </c>
      <c r="B870" s="49" t="s">
        <v>2130</v>
      </c>
      <c r="C870" s="14">
        <v>5</v>
      </c>
      <c r="D870" s="112"/>
    </row>
    <row r="871" spans="1:4" s="82" customFormat="1" ht="15.75" customHeight="1">
      <c r="A871" s="52">
        <v>2130120</v>
      </c>
      <c r="B871" s="49" t="s">
        <v>2131</v>
      </c>
      <c r="C871" s="14"/>
      <c r="D871" s="112"/>
    </row>
    <row r="872" spans="1:4" s="82" customFormat="1" ht="15.75" customHeight="1">
      <c r="A872" s="52">
        <v>2130121</v>
      </c>
      <c r="B872" s="49" t="s">
        <v>2132</v>
      </c>
      <c r="C872" s="14"/>
      <c r="D872" s="112"/>
    </row>
    <row r="873" spans="1:4" s="82" customFormat="1" ht="15.75" customHeight="1">
      <c r="A873" s="52">
        <v>2130122</v>
      </c>
      <c r="B873" s="49" t="s">
        <v>2133</v>
      </c>
      <c r="C873" s="14"/>
      <c r="D873" s="112"/>
    </row>
    <row r="874" spans="1:4" s="111" customFormat="1" ht="15.75" customHeight="1">
      <c r="A874" s="52">
        <v>2130124</v>
      </c>
      <c r="B874" s="49" t="s">
        <v>2134</v>
      </c>
      <c r="C874" s="14">
        <v>74</v>
      </c>
      <c r="D874" s="112"/>
    </row>
    <row r="875" spans="1:4" s="82" customFormat="1" ht="15.75" customHeight="1">
      <c r="A875" s="52">
        <v>2130125</v>
      </c>
      <c r="B875" s="49" t="s">
        <v>2135</v>
      </c>
      <c r="C875" s="14">
        <v>19</v>
      </c>
      <c r="D875" s="112"/>
    </row>
    <row r="876" spans="1:4" s="111" customFormat="1" ht="15.75" customHeight="1">
      <c r="A876" s="52">
        <v>2130126</v>
      </c>
      <c r="B876" s="49" t="s">
        <v>2136</v>
      </c>
      <c r="C876" s="14"/>
      <c r="D876" s="112"/>
    </row>
    <row r="877" spans="1:4" s="82" customFormat="1" ht="15.75" customHeight="1">
      <c r="A877" s="52">
        <v>2130135</v>
      </c>
      <c r="B877" s="49" t="s">
        <v>2137</v>
      </c>
      <c r="C877" s="14"/>
      <c r="D877" s="112"/>
    </row>
    <row r="878" spans="1:4" s="82" customFormat="1" ht="15.75" customHeight="1">
      <c r="A878" s="52">
        <v>2130142</v>
      </c>
      <c r="B878" s="49" t="s">
        <v>2138</v>
      </c>
      <c r="C878" s="14"/>
      <c r="D878" s="112"/>
    </row>
    <row r="879" spans="1:4" s="111" customFormat="1" ht="15.75" customHeight="1">
      <c r="A879" s="52">
        <v>2130148</v>
      </c>
      <c r="B879" s="49" t="s">
        <v>2139</v>
      </c>
      <c r="C879" s="14"/>
      <c r="D879" s="112"/>
    </row>
    <row r="880" spans="1:4" s="82" customFormat="1" ht="15.75" customHeight="1">
      <c r="A880" s="52">
        <v>2130152</v>
      </c>
      <c r="B880" s="49" t="s">
        <v>2140</v>
      </c>
      <c r="C880" s="14"/>
      <c r="D880" s="112"/>
    </row>
    <row r="881" spans="1:4" s="82" customFormat="1" ht="15.75" customHeight="1">
      <c r="A881" s="52">
        <v>2130199</v>
      </c>
      <c r="B881" s="49" t="s">
        <v>2141</v>
      </c>
      <c r="C881" s="14">
        <f>97+169</f>
        <v>266</v>
      </c>
      <c r="D881" s="112">
        <v>169</v>
      </c>
    </row>
    <row r="882" spans="1:4" s="82" customFormat="1" ht="15.75" customHeight="1">
      <c r="A882" s="27">
        <v>21302</v>
      </c>
      <c r="B882" s="46" t="s">
        <v>2142</v>
      </c>
      <c r="C882" s="66">
        <f>SUM(C883:C906)</f>
        <v>5903</v>
      </c>
      <c r="D882" s="66">
        <f>SUM(D883:D906)</f>
        <v>725</v>
      </c>
    </row>
    <row r="883" spans="1:4" s="82" customFormat="1" ht="15.75" customHeight="1">
      <c r="A883" s="52">
        <v>2130201</v>
      </c>
      <c r="B883" s="49" t="s">
        <v>1484</v>
      </c>
      <c r="C883" s="14">
        <v>2224</v>
      </c>
      <c r="D883" s="112"/>
    </row>
    <row r="884" spans="1:4" s="82" customFormat="1" ht="15.75" customHeight="1">
      <c r="A884" s="52">
        <v>2130202</v>
      </c>
      <c r="B884" s="49" t="s">
        <v>1485</v>
      </c>
      <c r="C884" s="14"/>
      <c r="D884" s="112"/>
    </row>
    <row r="885" spans="1:4" s="82" customFormat="1" ht="15.75" customHeight="1">
      <c r="A885" s="52">
        <v>2130203</v>
      </c>
      <c r="B885" s="49" t="s">
        <v>1486</v>
      </c>
      <c r="C885" s="14"/>
      <c r="D885" s="112"/>
    </row>
    <row r="886" spans="1:4" s="82" customFormat="1" ht="15.75" customHeight="1">
      <c r="A886" s="52">
        <v>2130204</v>
      </c>
      <c r="B886" s="49" t="s">
        <v>2143</v>
      </c>
      <c r="C886" s="14">
        <v>2710</v>
      </c>
      <c r="D886" s="112"/>
    </row>
    <row r="887" spans="1:4" s="82" customFormat="1" ht="15.75" customHeight="1">
      <c r="A887" s="52">
        <v>2130205</v>
      </c>
      <c r="B887" s="49" t="s">
        <v>2144</v>
      </c>
      <c r="C887" s="14"/>
      <c r="D887" s="112"/>
    </row>
    <row r="888" spans="1:4" s="82" customFormat="1" ht="15.75" customHeight="1">
      <c r="A888" s="52">
        <v>2130206</v>
      </c>
      <c r="B888" s="49" t="s">
        <v>2145</v>
      </c>
      <c r="C888" s="14"/>
      <c r="D888" s="112"/>
    </row>
    <row r="889" spans="1:4" s="82" customFormat="1" ht="15.75" customHeight="1">
      <c r="A889" s="52">
        <v>2130207</v>
      </c>
      <c r="B889" s="49" t="s">
        <v>2146</v>
      </c>
      <c r="C889" s="14">
        <f>55+25</f>
        <v>80</v>
      </c>
      <c r="D889" s="112">
        <v>25</v>
      </c>
    </row>
    <row r="890" spans="1:4" s="82" customFormat="1" ht="15.75" customHeight="1">
      <c r="A890" s="52">
        <v>2130209</v>
      </c>
      <c r="B890" s="49" t="s">
        <v>2147</v>
      </c>
      <c r="C890" s="14">
        <v>700</v>
      </c>
      <c r="D890" s="112">
        <v>700</v>
      </c>
    </row>
    <row r="891" spans="1:4" s="82" customFormat="1" ht="15.75" customHeight="1">
      <c r="A891" s="52">
        <v>2130210</v>
      </c>
      <c r="B891" s="49" t="s">
        <v>2148</v>
      </c>
      <c r="C891" s="14"/>
      <c r="D891" s="112"/>
    </row>
    <row r="892" spans="1:4" s="82" customFormat="1" ht="15.75" customHeight="1">
      <c r="A892" s="52">
        <v>2130211</v>
      </c>
      <c r="B892" s="49" t="s">
        <v>2149</v>
      </c>
      <c r="C892" s="14"/>
      <c r="D892" s="112"/>
    </row>
    <row r="893" spans="1:4" s="82" customFormat="1" ht="15.75" customHeight="1">
      <c r="A893" s="52">
        <v>2130212</v>
      </c>
      <c r="B893" s="49" t="s">
        <v>2150</v>
      </c>
      <c r="C893" s="14"/>
      <c r="D893" s="112"/>
    </row>
    <row r="894" spans="1:4" s="82" customFormat="1" ht="15.75" customHeight="1">
      <c r="A894" s="52">
        <v>2130213</v>
      </c>
      <c r="B894" s="49" t="s">
        <v>2151</v>
      </c>
      <c r="C894" s="14">
        <v>78</v>
      </c>
      <c r="D894" s="112"/>
    </row>
    <row r="895" spans="1:4" s="82" customFormat="1" ht="15.75" customHeight="1">
      <c r="A895" s="52">
        <v>2130217</v>
      </c>
      <c r="B895" s="49" t="s">
        <v>2152</v>
      </c>
      <c r="C895" s="14"/>
      <c r="D895" s="112"/>
    </row>
    <row r="896" spans="1:4" s="82" customFormat="1" ht="15.75" customHeight="1">
      <c r="A896" s="52">
        <v>2130220</v>
      </c>
      <c r="B896" s="49" t="s">
        <v>2153</v>
      </c>
      <c r="C896" s="14"/>
      <c r="D896" s="112"/>
    </row>
    <row r="897" spans="1:4" s="82" customFormat="1" ht="15.75" customHeight="1">
      <c r="A897" s="52">
        <v>2130221</v>
      </c>
      <c r="B897" s="49" t="s">
        <v>2154</v>
      </c>
      <c r="C897" s="14"/>
      <c r="D897" s="112"/>
    </row>
    <row r="898" spans="1:4" s="82" customFormat="1" ht="15.75" customHeight="1">
      <c r="A898" s="52">
        <v>2130223</v>
      </c>
      <c r="B898" s="49" t="s">
        <v>2155</v>
      </c>
      <c r="C898" s="14"/>
      <c r="D898" s="112"/>
    </row>
    <row r="899" spans="1:4" s="82" customFormat="1" ht="15.75" customHeight="1">
      <c r="A899" s="52">
        <v>2130226</v>
      </c>
      <c r="B899" s="49" t="s">
        <v>2156</v>
      </c>
      <c r="C899" s="14"/>
      <c r="D899" s="112"/>
    </row>
    <row r="900" spans="1:4" s="82" customFormat="1" ht="15.75" customHeight="1">
      <c r="A900" s="52">
        <v>2130227</v>
      </c>
      <c r="B900" s="49" t="s">
        <v>2157</v>
      </c>
      <c r="C900" s="14"/>
      <c r="D900" s="112"/>
    </row>
    <row r="901" spans="1:4" s="82" customFormat="1" ht="15.75" customHeight="1">
      <c r="A901" s="52">
        <v>2130232</v>
      </c>
      <c r="B901" s="49" t="s">
        <v>2158</v>
      </c>
      <c r="C901" s="14"/>
      <c r="D901" s="112"/>
    </row>
    <row r="902" spans="1:4" s="82" customFormat="1" ht="15.75" customHeight="1">
      <c r="A902" s="52">
        <v>2130234</v>
      </c>
      <c r="B902" s="49" t="s">
        <v>2159</v>
      </c>
      <c r="C902" s="14">
        <v>80</v>
      </c>
      <c r="D902" s="112"/>
    </row>
    <row r="903" spans="1:4" s="82" customFormat="1" ht="15.75" customHeight="1">
      <c r="A903" s="52">
        <v>2130235</v>
      </c>
      <c r="B903" s="49" t="s">
        <v>2160</v>
      </c>
      <c r="C903" s="14"/>
      <c r="D903" s="112"/>
    </row>
    <row r="904" spans="1:4" s="82" customFormat="1" ht="15.75" customHeight="1">
      <c r="A904" s="52">
        <v>2130236</v>
      </c>
      <c r="B904" s="49" t="s">
        <v>2161</v>
      </c>
      <c r="C904" s="14"/>
      <c r="D904" s="112"/>
    </row>
    <row r="905" spans="1:4" s="82" customFormat="1" ht="15.75" customHeight="1">
      <c r="A905" s="52">
        <v>2130237</v>
      </c>
      <c r="B905" s="49" t="s">
        <v>2162</v>
      </c>
      <c r="C905" s="14"/>
      <c r="D905" s="112"/>
    </row>
    <row r="906" spans="1:4" s="82" customFormat="1" ht="15.75" customHeight="1">
      <c r="A906" s="52">
        <v>2130299</v>
      </c>
      <c r="B906" s="49" t="s">
        <v>2163</v>
      </c>
      <c r="C906" s="14">
        <v>31</v>
      </c>
      <c r="D906" s="112"/>
    </row>
    <row r="907" spans="1:4" s="82" customFormat="1" ht="15.75" customHeight="1">
      <c r="A907" s="27">
        <v>21303</v>
      </c>
      <c r="B907" s="46" t="s">
        <v>2164</v>
      </c>
      <c r="C907" s="66">
        <f>SUM(C908:C932)</f>
        <v>1677</v>
      </c>
      <c r="D907" s="66">
        <f>SUM(D908:D932)</f>
        <v>0</v>
      </c>
    </row>
    <row r="908" spans="1:4" s="111" customFormat="1" ht="15.75" customHeight="1">
      <c r="A908" s="52">
        <v>2130301</v>
      </c>
      <c r="B908" s="49" t="s">
        <v>1484</v>
      </c>
      <c r="C908" s="14">
        <v>840</v>
      </c>
      <c r="D908" s="112"/>
    </row>
    <row r="909" spans="1:4" s="82" customFormat="1" ht="15.75" customHeight="1">
      <c r="A909" s="52">
        <v>2130302</v>
      </c>
      <c r="B909" s="49" t="s">
        <v>1485</v>
      </c>
      <c r="C909" s="14"/>
      <c r="D909" s="112"/>
    </row>
    <row r="910" spans="1:4" s="82" customFormat="1" ht="15.75" customHeight="1">
      <c r="A910" s="52">
        <v>2130303</v>
      </c>
      <c r="B910" s="49" t="s">
        <v>1486</v>
      </c>
      <c r="C910" s="14"/>
      <c r="D910" s="112"/>
    </row>
    <row r="911" spans="1:4" s="82" customFormat="1" ht="15.75" customHeight="1">
      <c r="A911" s="52">
        <v>2130304</v>
      </c>
      <c r="B911" s="49" t="s">
        <v>2165</v>
      </c>
      <c r="C911" s="14"/>
      <c r="D911" s="112"/>
    </row>
    <row r="912" spans="1:4" s="82" customFormat="1" ht="15.75" customHeight="1">
      <c r="A912" s="52">
        <v>2130305</v>
      </c>
      <c r="B912" s="49" t="s">
        <v>2166</v>
      </c>
      <c r="C912" s="14"/>
      <c r="D912" s="112"/>
    </row>
    <row r="913" spans="1:4" s="82" customFormat="1" ht="15.75" customHeight="1">
      <c r="A913" s="52">
        <v>2130306</v>
      </c>
      <c r="B913" s="49" t="s">
        <v>2167</v>
      </c>
      <c r="C913" s="14">
        <v>364</v>
      </c>
      <c r="D913" s="112"/>
    </row>
    <row r="914" spans="1:4" s="82" customFormat="1" ht="15.75" customHeight="1">
      <c r="A914" s="52">
        <v>2130307</v>
      </c>
      <c r="B914" s="49" t="s">
        <v>2168</v>
      </c>
      <c r="C914" s="14"/>
      <c r="D914" s="112"/>
    </row>
    <row r="915" spans="1:4" s="82" customFormat="1" ht="15.75" customHeight="1">
      <c r="A915" s="52">
        <v>2130308</v>
      </c>
      <c r="B915" s="49" t="s">
        <v>2169</v>
      </c>
      <c r="C915" s="14"/>
      <c r="D915" s="112"/>
    </row>
    <row r="916" spans="1:4" s="82" customFormat="1" ht="15.75" customHeight="1">
      <c r="A916" s="52">
        <v>2130309</v>
      </c>
      <c r="B916" s="49" t="s">
        <v>2170</v>
      </c>
      <c r="C916" s="14"/>
      <c r="D916" s="112"/>
    </row>
    <row r="917" spans="1:4" s="82" customFormat="1" ht="15.75" customHeight="1">
      <c r="A917" s="52">
        <v>2130310</v>
      </c>
      <c r="B917" s="49" t="s">
        <v>2171</v>
      </c>
      <c r="C917" s="14">
        <v>159</v>
      </c>
      <c r="D917" s="112"/>
    </row>
    <row r="918" spans="1:4" s="82" customFormat="1" ht="15.75" customHeight="1">
      <c r="A918" s="52">
        <v>2130311</v>
      </c>
      <c r="B918" s="49" t="s">
        <v>2172</v>
      </c>
      <c r="C918" s="14">
        <v>91</v>
      </c>
      <c r="D918" s="112"/>
    </row>
    <row r="919" spans="1:4" s="82" customFormat="1" ht="15.75" customHeight="1">
      <c r="A919" s="52">
        <v>2130312</v>
      </c>
      <c r="B919" s="49" t="s">
        <v>2173</v>
      </c>
      <c r="C919" s="14">
        <v>10</v>
      </c>
      <c r="D919" s="112"/>
    </row>
    <row r="920" spans="1:4" s="82" customFormat="1" ht="15.75" customHeight="1">
      <c r="A920" s="52">
        <v>2130313</v>
      </c>
      <c r="B920" s="49" t="s">
        <v>2174</v>
      </c>
      <c r="C920" s="14"/>
      <c r="D920" s="112"/>
    </row>
    <row r="921" spans="1:4" s="82" customFormat="1" ht="15.75" customHeight="1">
      <c r="A921" s="52">
        <v>2130314</v>
      </c>
      <c r="B921" s="49" t="s">
        <v>2175</v>
      </c>
      <c r="C921" s="14"/>
      <c r="D921" s="112"/>
    </row>
    <row r="922" spans="1:4" s="82" customFormat="1" ht="15.75" customHeight="1">
      <c r="A922" s="52">
        <v>2130315</v>
      </c>
      <c r="B922" s="49" t="s">
        <v>2176</v>
      </c>
      <c r="C922" s="14"/>
      <c r="D922" s="112"/>
    </row>
    <row r="923" spans="1:4" s="82" customFormat="1" ht="15.75" customHeight="1">
      <c r="A923" s="52">
        <v>2130316</v>
      </c>
      <c r="B923" s="49" t="s">
        <v>2177</v>
      </c>
      <c r="C923" s="14"/>
      <c r="D923" s="112"/>
    </row>
    <row r="924" spans="1:4" s="82" customFormat="1" ht="15.75" customHeight="1">
      <c r="A924" s="52">
        <v>2130317</v>
      </c>
      <c r="B924" s="49" t="s">
        <v>2178</v>
      </c>
      <c r="C924" s="14">
        <v>206</v>
      </c>
      <c r="D924" s="112"/>
    </row>
    <row r="925" spans="1:4" s="82" customFormat="1" ht="15.75" customHeight="1">
      <c r="A925" s="52">
        <v>2130318</v>
      </c>
      <c r="B925" s="49" t="s">
        <v>2179</v>
      </c>
      <c r="C925" s="14"/>
      <c r="D925" s="112"/>
    </row>
    <row r="926" spans="1:4" s="82" customFormat="1" ht="15.75" customHeight="1">
      <c r="A926" s="52">
        <v>2130319</v>
      </c>
      <c r="B926" s="49" t="s">
        <v>2180</v>
      </c>
      <c r="C926" s="14"/>
      <c r="D926" s="112"/>
    </row>
    <row r="927" spans="1:4" s="82" customFormat="1" ht="15.75" customHeight="1">
      <c r="A927" s="52">
        <v>2130321</v>
      </c>
      <c r="B927" s="49" t="s">
        <v>2181</v>
      </c>
      <c r="C927" s="14"/>
      <c r="D927" s="112"/>
    </row>
    <row r="928" spans="1:4" s="82" customFormat="1" ht="15.75" customHeight="1">
      <c r="A928" s="52">
        <v>2130322</v>
      </c>
      <c r="B928" s="49" t="s">
        <v>2182</v>
      </c>
      <c r="C928" s="14"/>
      <c r="D928" s="112"/>
    </row>
    <row r="929" spans="1:4" s="82" customFormat="1" ht="15.75" customHeight="1">
      <c r="A929" s="52">
        <v>2130333</v>
      </c>
      <c r="B929" s="49" t="s">
        <v>2155</v>
      </c>
      <c r="C929" s="14"/>
      <c r="D929" s="112"/>
    </row>
    <row r="930" spans="1:4" s="82" customFormat="1" ht="15.75" customHeight="1">
      <c r="A930" s="52">
        <v>2130334</v>
      </c>
      <c r="B930" s="49" t="s">
        <v>2183</v>
      </c>
      <c r="C930" s="14"/>
      <c r="D930" s="112"/>
    </row>
    <row r="931" spans="1:4" s="82" customFormat="1" ht="15.75" customHeight="1">
      <c r="A931" s="52">
        <v>2130335</v>
      </c>
      <c r="B931" s="49" t="s">
        <v>2184</v>
      </c>
      <c r="C931" s="14"/>
      <c r="D931" s="112"/>
    </row>
    <row r="932" spans="1:4" s="82" customFormat="1" ht="15.75" customHeight="1">
      <c r="A932" s="52">
        <v>2130399</v>
      </c>
      <c r="B932" s="49" t="s">
        <v>2185</v>
      </c>
      <c r="C932" s="14">
        <v>7</v>
      </c>
      <c r="D932" s="112"/>
    </row>
    <row r="933" spans="1:4" s="82" customFormat="1" ht="15.75" customHeight="1">
      <c r="A933" s="27">
        <v>21304</v>
      </c>
      <c r="B933" s="46" t="s">
        <v>2186</v>
      </c>
      <c r="C933" s="66">
        <f>SUM(C934:C943)</f>
        <v>0</v>
      </c>
      <c r="D933" s="66">
        <f>SUM(D934:D943)</f>
        <v>0</v>
      </c>
    </row>
    <row r="934" spans="1:4" s="82" customFormat="1" ht="15.75" customHeight="1">
      <c r="A934" s="52">
        <v>2130401</v>
      </c>
      <c r="B934" s="49" t="s">
        <v>1484</v>
      </c>
      <c r="C934" s="14"/>
      <c r="D934" s="112"/>
    </row>
    <row r="935" spans="1:4" s="82" customFormat="1" ht="15.75" customHeight="1">
      <c r="A935" s="52">
        <v>2130402</v>
      </c>
      <c r="B935" s="49" t="s">
        <v>1485</v>
      </c>
      <c r="C935" s="14"/>
      <c r="D935" s="112"/>
    </row>
    <row r="936" spans="1:4" s="82" customFormat="1" ht="15.75" customHeight="1">
      <c r="A936" s="52">
        <v>2130403</v>
      </c>
      <c r="B936" s="49" t="s">
        <v>1486</v>
      </c>
      <c r="C936" s="14"/>
      <c r="D936" s="112"/>
    </row>
    <row r="937" spans="1:4" s="111" customFormat="1" ht="15.75" customHeight="1">
      <c r="A937" s="52">
        <v>2130404</v>
      </c>
      <c r="B937" s="49" t="s">
        <v>2187</v>
      </c>
      <c r="C937" s="14"/>
      <c r="D937" s="112"/>
    </row>
    <row r="938" spans="1:4" s="82" customFormat="1" ht="15.75" customHeight="1">
      <c r="A938" s="52">
        <v>2130405</v>
      </c>
      <c r="B938" s="49" t="s">
        <v>2188</v>
      </c>
      <c r="C938" s="14"/>
      <c r="D938" s="112"/>
    </row>
    <row r="939" spans="1:4" s="82" customFormat="1" ht="15.75" customHeight="1">
      <c r="A939" s="52">
        <v>2130406</v>
      </c>
      <c r="B939" s="49" t="s">
        <v>2189</v>
      </c>
      <c r="C939" s="14"/>
      <c r="D939" s="112"/>
    </row>
    <row r="940" spans="1:4" s="111" customFormat="1" ht="15.75" customHeight="1">
      <c r="A940" s="52">
        <v>2130407</v>
      </c>
      <c r="B940" s="49" t="s">
        <v>2190</v>
      </c>
      <c r="C940" s="14"/>
      <c r="D940" s="112"/>
    </row>
    <row r="941" spans="1:4" s="82" customFormat="1" ht="15.75" customHeight="1">
      <c r="A941" s="52">
        <v>2130408</v>
      </c>
      <c r="B941" s="49" t="s">
        <v>2191</v>
      </c>
      <c r="C941" s="14"/>
      <c r="D941" s="112"/>
    </row>
    <row r="942" spans="1:4" s="82" customFormat="1" ht="15.75" customHeight="1">
      <c r="A942" s="52">
        <v>2130409</v>
      </c>
      <c r="B942" s="49" t="s">
        <v>2192</v>
      </c>
      <c r="C942" s="14"/>
      <c r="D942" s="112"/>
    </row>
    <row r="943" spans="1:4" s="82" customFormat="1" ht="15.75" customHeight="1">
      <c r="A943" s="52">
        <v>2130499</v>
      </c>
      <c r="B943" s="49" t="s">
        <v>2193</v>
      </c>
      <c r="C943" s="14"/>
      <c r="D943" s="112"/>
    </row>
    <row r="944" spans="1:4" s="82" customFormat="1" ht="15.75" customHeight="1">
      <c r="A944" s="27">
        <v>21305</v>
      </c>
      <c r="B944" s="46" t="s">
        <v>2194</v>
      </c>
      <c r="C944" s="66">
        <f>SUM(C945:C954)</f>
        <v>2686</v>
      </c>
      <c r="D944" s="66">
        <f>SUM(D945:D954)</f>
        <v>100</v>
      </c>
    </row>
    <row r="945" spans="1:4" s="82" customFormat="1" ht="15.75" customHeight="1">
      <c r="A945" s="52">
        <v>2130501</v>
      </c>
      <c r="B945" s="49" t="s">
        <v>1484</v>
      </c>
      <c r="C945" s="14">
        <v>472</v>
      </c>
      <c r="D945" s="112"/>
    </row>
    <row r="946" spans="1:4" s="82" customFormat="1" ht="15.75" customHeight="1">
      <c r="A946" s="52">
        <v>2130502</v>
      </c>
      <c r="B946" s="49" t="s">
        <v>1485</v>
      </c>
      <c r="C946" s="14">
        <v>35</v>
      </c>
      <c r="D946" s="112"/>
    </row>
    <row r="947" spans="1:4" s="82" customFormat="1" ht="15.75" customHeight="1">
      <c r="A947" s="52">
        <v>2130503</v>
      </c>
      <c r="B947" s="49" t="s">
        <v>1486</v>
      </c>
      <c r="C947" s="14"/>
      <c r="D947" s="112"/>
    </row>
    <row r="948" spans="1:4" s="82" customFormat="1" ht="15.75" customHeight="1">
      <c r="A948" s="52">
        <v>2130504</v>
      </c>
      <c r="B948" s="49" t="s">
        <v>2195</v>
      </c>
      <c r="C948" s="14"/>
      <c r="D948" s="112"/>
    </row>
    <row r="949" spans="1:4" s="82" customFormat="1" ht="15.75" customHeight="1">
      <c r="A949" s="52">
        <v>2130505</v>
      </c>
      <c r="B949" s="49" t="s">
        <v>2196</v>
      </c>
      <c r="C949" s="14"/>
      <c r="D949" s="112"/>
    </row>
    <row r="950" spans="1:4" s="82" customFormat="1" ht="15.75" customHeight="1">
      <c r="A950" s="52">
        <v>2130506</v>
      </c>
      <c r="B950" s="49" t="s">
        <v>2197</v>
      </c>
      <c r="C950" s="14"/>
      <c r="D950" s="112"/>
    </row>
    <row r="951" spans="1:4" s="82" customFormat="1" ht="15.75" customHeight="1">
      <c r="A951" s="52">
        <v>2130507</v>
      </c>
      <c r="B951" s="49" t="s">
        <v>2198</v>
      </c>
      <c r="C951" s="14"/>
      <c r="D951" s="112"/>
    </row>
    <row r="952" spans="1:4" s="82" customFormat="1" ht="15.75" customHeight="1">
      <c r="A952" s="52">
        <v>2130508</v>
      </c>
      <c r="B952" s="49" t="s">
        <v>2199</v>
      </c>
      <c r="C952" s="14"/>
      <c r="D952" s="112"/>
    </row>
    <row r="953" spans="1:4" s="82" customFormat="1" ht="15.75" customHeight="1">
      <c r="A953" s="52">
        <v>2130550</v>
      </c>
      <c r="B953" s="49" t="s">
        <v>2200</v>
      </c>
      <c r="C953" s="14">
        <v>39</v>
      </c>
      <c r="D953" s="112"/>
    </row>
    <row r="954" spans="1:4" s="82" customFormat="1" ht="15.75" customHeight="1">
      <c r="A954" s="52">
        <v>2130599</v>
      </c>
      <c r="B954" s="49" t="s">
        <v>2201</v>
      </c>
      <c r="C954" s="14">
        <f>2040+100</f>
        <v>2140</v>
      </c>
      <c r="D954" s="112">
        <v>100</v>
      </c>
    </row>
    <row r="955" spans="1:4" s="82" customFormat="1" ht="15.75" customHeight="1">
      <c r="A955" s="27">
        <v>21306</v>
      </c>
      <c r="B955" s="46" t="s">
        <v>2202</v>
      </c>
      <c r="C955" s="66">
        <f>SUM(C956:C960)</f>
        <v>0</v>
      </c>
      <c r="D955" s="66">
        <f>SUM(D956:D960)</f>
        <v>0</v>
      </c>
    </row>
    <row r="956" spans="1:4" s="82" customFormat="1" ht="15.75" customHeight="1">
      <c r="A956" s="52">
        <v>2130601</v>
      </c>
      <c r="B956" s="49" t="s">
        <v>1779</v>
      </c>
      <c r="C956" s="14"/>
      <c r="D956" s="112"/>
    </row>
    <row r="957" spans="1:4" s="82" customFormat="1" ht="15.75" customHeight="1">
      <c r="A957" s="52">
        <v>2130602</v>
      </c>
      <c r="B957" s="49" t="s">
        <v>2203</v>
      </c>
      <c r="C957" s="14"/>
      <c r="D957" s="112"/>
    </row>
    <row r="958" spans="1:4" s="82" customFormat="1" ht="15.75" customHeight="1">
      <c r="A958" s="52">
        <v>2130603</v>
      </c>
      <c r="B958" s="49" t="s">
        <v>2204</v>
      </c>
      <c r="C958" s="14"/>
      <c r="D958" s="112"/>
    </row>
    <row r="959" spans="1:4" s="82" customFormat="1" ht="15.75" customHeight="1">
      <c r="A959" s="52">
        <v>2130604</v>
      </c>
      <c r="B959" s="49" t="s">
        <v>2205</v>
      </c>
      <c r="C959" s="14"/>
      <c r="D959" s="112"/>
    </row>
    <row r="960" spans="1:4" s="82" customFormat="1" ht="15.75" customHeight="1">
      <c r="A960" s="52">
        <v>2130699</v>
      </c>
      <c r="B960" s="49" t="s">
        <v>2206</v>
      </c>
      <c r="C960" s="14"/>
      <c r="D960" s="112"/>
    </row>
    <row r="961" spans="1:4" s="82" customFormat="1" ht="15.75" customHeight="1">
      <c r="A961" s="27">
        <v>21307</v>
      </c>
      <c r="B961" s="46" t="s">
        <v>2207</v>
      </c>
      <c r="C961" s="66">
        <f>SUM(C962:C967)</f>
        <v>160</v>
      </c>
      <c r="D961" s="66">
        <f>SUM(D962:D967)</f>
        <v>24</v>
      </c>
    </row>
    <row r="962" spans="1:4" s="82" customFormat="1" ht="15.75" customHeight="1">
      <c r="A962" s="52">
        <v>2130701</v>
      </c>
      <c r="B962" s="49" t="s">
        <v>2208</v>
      </c>
      <c r="C962" s="14">
        <v>10</v>
      </c>
      <c r="D962" s="112"/>
    </row>
    <row r="963" spans="1:4" s="82" customFormat="1" ht="15.75" customHeight="1">
      <c r="A963" s="52">
        <v>2130704</v>
      </c>
      <c r="B963" s="49" t="s">
        <v>2209</v>
      </c>
      <c r="C963" s="14"/>
      <c r="D963" s="112"/>
    </row>
    <row r="964" spans="1:4" s="111" customFormat="1" ht="15.75" customHeight="1">
      <c r="A964" s="52">
        <v>2130705</v>
      </c>
      <c r="B964" s="49" t="s">
        <v>2210</v>
      </c>
      <c r="C964" s="14">
        <f>126+24</f>
        <v>150</v>
      </c>
      <c r="D964" s="112">
        <v>24</v>
      </c>
    </row>
    <row r="965" spans="1:4" s="82" customFormat="1" ht="15.75" customHeight="1">
      <c r="A965" s="52">
        <v>2130706</v>
      </c>
      <c r="B965" s="49" t="s">
        <v>2211</v>
      </c>
      <c r="C965" s="14"/>
      <c r="D965" s="112"/>
    </row>
    <row r="966" spans="1:4" s="82" customFormat="1" ht="15.75" customHeight="1">
      <c r="A966" s="52">
        <v>2130707</v>
      </c>
      <c r="B966" s="49" t="s">
        <v>2212</v>
      </c>
      <c r="C966" s="14"/>
      <c r="D966" s="112"/>
    </row>
    <row r="967" spans="1:4" s="82" customFormat="1" ht="15.75" customHeight="1">
      <c r="A967" s="52">
        <v>2130799</v>
      </c>
      <c r="B967" s="49" t="s">
        <v>2213</v>
      </c>
      <c r="C967" s="14"/>
      <c r="D967" s="112"/>
    </row>
    <row r="968" spans="1:4" s="111" customFormat="1" ht="15.75" customHeight="1">
      <c r="A968" s="27">
        <v>21308</v>
      </c>
      <c r="B968" s="46" t="s">
        <v>2214</v>
      </c>
      <c r="C968" s="66">
        <f>SUM(C969:C974)</f>
        <v>413</v>
      </c>
      <c r="D968" s="66">
        <f>SUM(D969:D974)</f>
        <v>413</v>
      </c>
    </row>
    <row r="969" spans="1:4" s="82" customFormat="1" ht="15.75" customHeight="1">
      <c r="A969" s="52">
        <v>2130801</v>
      </c>
      <c r="B969" s="49" t="s">
        <v>2215</v>
      </c>
      <c r="C969" s="14"/>
      <c r="D969" s="112"/>
    </row>
    <row r="970" spans="1:4" s="82" customFormat="1" ht="15.75" customHeight="1">
      <c r="A970" s="52">
        <v>2130802</v>
      </c>
      <c r="B970" s="49" t="s">
        <v>2216</v>
      </c>
      <c r="C970" s="14"/>
      <c r="D970" s="112"/>
    </row>
    <row r="971" spans="1:4" s="82" customFormat="1" ht="15.75" customHeight="1">
      <c r="A971" s="52">
        <v>2130803</v>
      </c>
      <c r="B971" s="49" t="s">
        <v>2217</v>
      </c>
      <c r="C971" s="14"/>
      <c r="D971" s="112"/>
    </row>
    <row r="972" spans="1:4" s="82" customFormat="1" ht="15.75" customHeight="1">
      <c r="A972" s="52">
        <v>2130804</v>
      </c>
      <c r="B972" s="49" t="s">
        <v>2218</v>
      </c>
      <c r="C972" s="14">
        <v>413</v>
      </c>
      <c r="D972" s="112">
        <v>413</v>
      </c>
    </row>
    <row r="973" spans="1:4" s="82" customFormat="1" ht="15.75" customHeight="1">
      <c r="A973" s="52">
        <v>2130805</v>
      </c>
      <c r="B973" s="49" t="s">
        <v>2219</v>
      </c>
      <c r="C973" s="14"/>
      <c r="D973" s="112"/>
    </row>
    <row r="974" spans="1:4" s="82" customFormat="1" ht="15.75" customHeight="1">
      <c r="A974" s="52">
        <v>2130899</v>
      </c>
      <c r="B974" s="49" t="s">
        <v>2220</v>
      </c>
      <c r="C974" s="14"/>
      <c r="D974" s="112"/>
    </row>
    <row r="975" spans="1:4" s="111" customFormat="1" ht="15.75" customHeight="1">
      <c r="A975" s="27">
        <v>21309</v>
      </c>
      <c r="B975" s="46" t="s">
        <v>2221</v>
      </c>
      <c r="C975" s="66">
        <f>SUM(C976:C977)</f>
        <v>0</v>
      </c>
      <c r="D975" s="66">
        <f>SUM(D976:D977)</f>
        <v>0</v>
      </c>
    </row>
    <row r="976" spans="1:4" s="82" customFormat="1" ht="15.75" customHeight="1">
      <c r="A976" s="52">
        <v>2130901</v>
      </c>
      <c r="B976" s="49" t="s">
        <v>2222</v>
      </c>
      <c r="C976" s="14"/>
      <c r="D976" s="112"/>
    </row>
    <row r="977" spans="1:4" s="82" customFormat="1" ht="15.75" customHeight="1">
      <c r="A977" s="52">
        <v>2130999</v>
      </c>
      <c r="B977" s="49" t="s">
        <v>2223</v>
      </c>
      <c r="C977" s="14"/>
      <c r="D977" s="112"/>
    </row>
    <row r="978" spans="1:4" s="82" customFormat="1" ht="15.75" customHeight="1">
      <c r="A978" s="27">
        <v>21399</v>
      </c>
      <c r="B978" s="46" t="s">
        <v>2224</v>
      </c>
      <c r="C978" s="66">
        <f>SUM(C979:C980)</f>
        <v>105</v>
      </c>
      <c r="D978" s="66">
        <f>SUM(D979:D980)</f>
        <v>9</v>
      </c>
    </row>
    <row r="979" spans="1:4" s="111" customFormat="1" ht="15.75" customHeight="1">
      <c r="A979" s="52">
        <v>2139901</v>
      </c>
      <c r="B979" s="49" t="s">
        <v>2225</v>
      </c>
      <c r="C979" s="14"/>
      <c r="D979" s="112"/>
    </row>
    <row r="980" spans="1:4" s="82" customFormat="1" ht="15.75" customHeight="1">
      <c r="A980" s="52">
        <v>2139999</v>
      </c>
      <c r="B980" s="49" t="s">
        <v>2226</v>
      </c>
      <c r="C980" s="14">
        <f>96+9</f>
        <v>105</v>
      </c>
      <c r="D980" s="112">
        <v>9</v>
      </c>
    </row>
    <row r="981" spans="1:4" s="82" customFormat="1" ht="15.75" customHeight="1">
      <c r="A981" s="27">
        <v>214</v>
      </c>
      <c r="B981" s="46" t="s">
        <v>2227</v>
      </c>
      <c r="C981" s="66">
        <f>C982+C1005+C1015+C1025+C1030+C1037+C1042</f>
        <v>25505</v>
      </c>
      <c r="D981" s="66">
        <f>D982+D1005+D1015+D1025+D1030+D1037+D1042</f>
        <v>6896</v>
      </c>
    </row>
    <row r="982" spans="1:4" s="82" customFormat="1" ht="15.75" customHeight="1">
      <c r="A982" s="27">
        <v>21401</v>
      </c>
      <c r="B982" s="46" t="s">
        <v>2228</v>
      </c>
      <c r="C982" s="66">
        <f>SUM(C983:C1004)</f>
        <v>25425</v>
      </c>
      <c r="D982" s="66">
        <f>SUM(D983:D1004)</f>
        <v>6896</v>
      </c>
    </row>
    <row r="983" spans="1:4" s="82" customFormat="1" ht="15.75" customHeight="1">
      <c r="A983" s="52">
        <v>2140101</v>
      </c>
      <c r="B983" s="49" t="s">
        <v>1484</v>
      </c>
      <c r="C983" s="14">
        <v>3580</v>
      </c>
      <c r="D983" s="112"/>
    </row>
    <row r="984" spans="1:4" s="82" customFormat="1" ht="15.75" customHeight="1">
      <c r="A984" s="52">
        <v>2140102</v>
      </c>
      <c r="B984" s="49" t="s">
        <v>1485</v>
      </c>
      <c r="C984" s="14">
        <v>98</v>
      </c>
      <c r="D984" s="112"/>
    </row>
    <row r="985" spans="1:4" s="82" customFormat="1" ht="15.75" customHeight="1">
      <c r="A985" s="52">
        <v>2140103</v>
      </c>
      <c r="B985" s="49" t="s">
        <v>1486</v>
      </c>
      <c r="C985" s="14"/>
      <c r="D985" s="112"/>
    </row>
    <row r="986" spans="1:4" s="111" customFormat="1" ht="15.75" customHeight="1">
      <c r="A986" s="52">
        <v>2140104</v>
      </c>
      <c r="B986" s="49" t="s">
        <v>2229</v>
      </c>
      <c r="C986" s="14">
        <v>140</v>
      </c>
      <c r="D986" s="112"/>
    </row>
    <row r="987" spans="1:4" s="82" customFormat="1" ht="15.75" customHeight="1">
      <c r="A987" s="52">
        <v>2140106</v>
      </c>
      <c r="B987" s="49" t="s">
        <v>2230</v>
      </c>
      <c r="C987" s="14">
        <v>13498</v>
      </c>
      <c r="D987" s="112"/>
    </row>
    <row r="988" spans="1:4" s="82" customFormat="1" ht="15.75" customHeight="1">
      <c r="A988" s="52">
        <v>2140109</v>
      </c>
      <c r="B988" s="49" t="s">
        <v>2231</v>
      </c>
      <c r="C988" s="14"/>
      <c r="D988" s="112"/>
    </row>
    <row r="989" spans="1:4" s="82" customFormat="1" ht="15.75" customHeight="1">
      <c r="A989" s="52">
        <v>2140110</v>
      </c>
      <c r="B989" s="49" t="s">
        <v>2232</v>
      </c>
      <c r="C989" s="14">
        <v>70</v>
      </c>
      <c r="D989" s="112"/>
    </row>
    <row r="990" spans="1:4" s="111" customFormat="1" ht="15.75" customHeight="1">
      <c r="A990" s="52">
        <v>2140111</v>
      </c>
      <c r="B990" s="49" t="s">
        <v>2233</v>
      </c>
      <c r="C990" s="14"/>
      <c r="D990" s="112"/>
    </row>
    <row r="991" spans="1:4" s="82" customFormat="1" ht="15.75" customHeight="1">
      <c r="A991" s="52">
        <v>2140112</v>
      </c>
      <c r="B991" s="49" t="s">
        <v>2234</v>
      </c>
      <c r="C991" s="14">
        <v>808</v>
      </c>
      <c r="D991" s="112"/>
    </row>
    <row r="992" spans="1:4" s="111" customFormat="1" ht="15.75" customHeight="1">
      <c r="A992" s="52">
        <v>2140114</v>
      </c>
      <c r="B992" s="49" t="s">
        <v>2235</v>
      </c>
      <c r="C992" s="14"/>
      <c r="D992" s="112"/>
    </row>
    <row r="993" spans="1:4" s="82" customFormat="1" ht="15.75" customHeight="1">
      <c r="A993" s="52">
        <v>2140122</v>
      </c>
      <c r="B993" s="49" t="s">
        <v>2236</v>
      </c>
      <c r="C993" s="14"/>
      <c r="D993" s="112"/>
    </row>
    <row r="994" spans="1:4" s="82" customFormat="1" ht="15.75" customHeight="1">
      <c r="A994" s="52">
        <v>2140123</v>
      </c>
      <c r="B994" s="49" t="s">
        <v>2237</v>
      </c>
      <c r="C994" s="14">
        <v>7</v>
      </c>
      <c r="D994" s="112"/>
    </row>
    <row r="995" spans="1:4" s="82" customFormat="1" ht="15.75" customHeight="1">
      <c r="A995" s="52">
        <v>2140127</v>
      </c>
      <c r="B995" s="49" t="s">
        <v>2238</v>
      </c>
      <c r="C995" s="14"/>
      <c r="D995" s="112"/>
    </row>
    <row r="996" spans="1:4" s="82" customFormat="1" ht="15.75" customHeight="1">
      <c r="A996" s="52">
        <v>2140128</v>
      </c>
      <c r="B996" s="49" t="s">
        <v>2239</v>
      </c>
      <c r="C996" s="14"/>
      <c r="D996" s="112"/>
    </row>
    <row r="997" spans="1:4" s="82" customFormat="1" ht="15.75" customHeight="1">
      <c r="A997" s="52">
        <v>2140129</v>
      </c>
      <c r="B997" s="49" t="s">
        <v>2240</v>
      </c>
      <c r="C997" s="14"/>
      <c r="D997" s="112"/>
    </row>
    <row r="998" spans="1:4" s="82" customFormat="1" ht="15.75" customHeight="1">
      <c r="A998" s="52">
        <v>2140130</v>
      </c>
      <c r="B998" s="49" t="s">
        <v>2241</v>
      </c>
      <c r="C998" s="14"/>
      <c r="D998" s="112"/>
    </row>
    <row r="999" spans="1:4" s="111" customFormat="1" ht="15.75" customHeight="1">
      <c r="A999" s="52">
        <v>2140131</v>
      </c>
      <c r="B999" s="49" t="s">
        <v>2242</v>
      </c>
      <c r="C999" s="14">
        <v>10</v>
      </c>
      <c r="D999" s="112"/>
    </row>
    <row r="1000" spans="1:4" s="82" customFormat="1" ht="15.75" customHeight="1">
      <c r="A1000" s="52">
        <v>2140133</v>
      </c>
      <c r="B1000" s="49" t="s">
        <v>2243</v>
      </c>
      <c r="C1000" s="14"/>
      <c r="D1000" s="112"/>
    </row>
    <row r="1001" spans="1:4" s="82" customFormat="1" ht="15.75" customHeight="1">
      <c r="A1001" s="52">
        <v>2140136</v>
      </c>
      <c r="B1001" s="49" t="s">
        <v>2244</v>
      </c>
      <c r="C1001" s="14">
        <v>21</v>
      </c>
      <c r="D1001" s="112"/>
    </row>
    <row r="1002" spans="1:4" s="82" customFormat="1" ht="15.75" customHeight="1">
      <c r="A1002" s="52">
        <v>2140138</v>
      </c>
      <c r="B1002" s="49" t="s">
        <v>2245</v>
      </c>
      <c r="C1002" s="14"/>
      <c r="D1002" s="112"/>
    </row>
    <row r="1003" spans="1:4" s="111" customFormat="1" ht="15.75" customHeight="1">
      <c r="A1003" s="52">
        <v>2140139</v>
      </c>
      <c r="B1003" s="49" t="s">
        <v>2246</v>
      </c>
      <c r="C1003" s="14">
        <v>6896</v>
      </c>
      <c r="D1003" s="112">
        <v>6896</v>
      </c>
    </row>
    <row r="1004" spans="1:4" s="82" customFormat="1" ht="15.75" customHeight="1">
      <c r="A1004" s="52">
        <v>2140199</v>
      </c>
      <c r="B1004" s="49" t="s">
        <v>2247</v>
      </c>
      <c r="C1004" s="14">
        <v>297</v>
      </c>
      <c r="D1004" s="112"/>
    </row>
    <row r="1005" spans="1:4" s="82" customFormat="1" ht="15.75" customHeight="1">
      <c r="A1005" s="27">
        <v>21402</v>
      </c>
      <c r="B1005" s="46" t="s">
        <v>2248</v>
      </c>
      <c r="C1005" s="66">
        <f>SUM(C1006:C1014)</f>
        <v>0</v>
      </c>
      <c r="D1005" s="66">
        <f>SUM(D1006:D1014)</f>
        <v>0</v>
      </c>
    </row>
    <row r="1006" spans="1:4" s="82" customFormat="1" ht="15.75" customHeight="1">
      <c r="A1006" s="52">
        <v>2140201</v>
      </c>
      <c r="B1006" s="49" t="s">
        <v>1484</v>
      </c>
      <c r="C1006" s="14"/>
      <c r="D1006" s="112"/>
    </row>
    <row r="1007" spans="1:4" s="111" customFormat="1" ht="15.75" customHeight="1">
      <c r="A1007" s="52">
        <v>2140202</v>
      </c>
      <c r="B1007" s="49" t="s">
        <v>1485</v>
      </c>
      <c r="C1007" s="14"/>
      <c r="D1007" s="112"/>
    </row>
    <row r="1008" spans="1:4" s="82" customFormat="1" ht="15.75" customHeight="1">
      <c r="A1008" s="52">
        <v>2140203</v>
      </c>
      <c r="B1008" s="49" t="s">
        <v>1486</v>
      </c>
      <c r="C1008" s="14"/>
      <c r="D1008" s="112"/>
    </row>
    <row r="1009" spans="1:4" s="82" customFormat="1" ht="15.75" customHeight="1">
      <c r="A1009" s="52">
        <v>2140204</v>
      </c>
      <c r="B1009" s="49" t="s">
        <v>2249</v>
      </c>
      <c r="C1009" s="14"/>
      <c r="D1009" s="112"/>
    </row>
    <row r="1010" spans="1:4" s="82" customFormat="1" ht="15.75" customHeight="1">
      <c r="A1010" s="52">
        <v>2140205</v>
      </c>
      <c r="B1010" s="49" t="s">
        <v>2250</v>
      </c>
      <c r="C1010" s="14"/>
      <c r="D1010" s="112"/>
    </row>
    <row r="1011" spans="1:4" s="111" customFormat="1" ht="15.75" customHeight="1">
      <c r="A1011" s="52">
        <v>2140206</v>
      </c>
      <c r="B1011" s="49" t="s">
        <v>2251</v>
      </c>
      <c r="C1011" s="14"/>
      <c r="D1011" s="112"/>
    </row>
    <row r="1012" spans="1:4" s="82" customFormat="1" ht="15.75" customHeight="1">
      <c r="A1012" s="52">
        <v>2140207</v>
      </c>
      <c r="B1012" s="49" t="s">
        <v>2252</v>
      </c>
      <c r="C1012" s="14"/>
      <c r="D1012" s="112"/>
    </row>
    <row r="1013" spans="1:4" s="82" customFormat="1" ht="15.75" customHeight="1">
      <c r="A1013" s="52">
        <v>2140208</v>
      </c>
      <c r="B1013" s="49" t="s">
        <v>2253</v>
      </c>
      <c r="C1013" s="14"/>
      <c r="D1013" s="112"/>
    </row>
    <row r="1014" spans="1:4" s="82" customFormat="1" ht="15.75" customHeight="1">
      <c r="A1014" s="52">
        <v>2140299</v>
      </c>
      <c r="B1014" s="49" t="s">
        <v>2254</v>
      </c>
      <c r="C1014" s="14"/>
      <c r="D1014" s="112"/>
    </row>
    <row r="1015" spans="1:4" s="82" customFormat="1" ht="15.75" customHeight="1">
      <c r="A1015" s="27">
        <v>21403</v>
      </c>
      <c r="B1015" s="46" t="s">
        <v>2255</v>
      </c>
      <c r="C1015" s="66">
        <f>SUM(C1016:C1024)</f>
        <v>0</v>
      </c>
      <c r="D1015" s="66">
        <f>SUM(D1016:D1024)</f>
        <v>0</v>
      </c>
    </row>
    <row r="1016" spans="1:4" s="82" customFormat="1" ht="15.75" customHeight="1">
      <c r="A1016" s="52">
        <v>2140301</v>
      </c>
      <c r="B1016" s="49" t="s">
        <v>1484</v>
      </c>
      <c r="C1016" s="14"/>
      <c r="D1016" s="112"/>
    </row>
    <row r="1017" spans="1:4" s="82" customFormat="1" ht="15.75" customHeight="1">
      <c r="A1017" s="52">
        <v>2140302</v>
      </c>
      <c r="B1017" s="49" t="s">
        <v>1485</v>
      </c>
      <c r="C1017" s="14"/>
      <c r="D1017" s="112"/>
    </row>
    <row r="1018" spans="1:4" s="82" customFormat="1" ht="15.75" customHeight="1">
      <c r="A1018" s="52">
        <v>2140303</v>
      </c>
      <c r="B1018" s="49" t="s">
        <v>1486</v>
      </c>
      <c r="C1018" s="14"/>
      <c r="D1018" s="112"/>
    </row>
    <row r="1019" spans="1:4" s="82" customFormat="1" ht="15.75" customHeight="1">
      <c r="A1019" s="52">
        <v>2140304</v>
      </c>
      <c r="B1019" s="49" t="s">
        <v>2256</v>
      </c>
      <c r="C1019" s="14"/>
      <c r="D1019" s="112"/>
    </row>
    <row r="1020" spans="1:4" s="82" customFormat="1" ht="15.75" customHeight="1">
      <c r="A1020" s="52">
        <v>2140305</v>
      </c>
      <c r="B1020" s="49" t="s">
        <v>2257</v>
      </c>
      <c r="C1020" s="14"/>
      <c r="D1020" s="112"/>
    </row>
    <row r="1021" spans="1:4" s="82" customFormat="1" ht="15.75" customHeight="1">
      <c r="A1021" s="52">
        <v>2140306</v>
      </c>
      <c r="B1021" s="49" t="s">
        <v>2258</v>
      </c>
      <c r="C1021" s="14"/>
      <c r="D1021" s="112"/>
    </row>
    <row r="1022" spans="1:4" s="82" customFormat="1" ht="15.75" customHeight="1">
      <c r="A1022" s="52">
        <v>2140307</v>
      </c>
      <c r="B1022" s="49" t="s">
        <v>2259</v>
      </c>
      <c r="C1022" s="14"/>
      <c r="D1022" s="112"/>
    </row>
    <row r="1023" spans="1:4" s="82" customFormat="1" ht="15.75" customHeight="1">
      <c r="A1023" s="52">
        <v>2140308</v>
      </c>
      <c r="B1023" s="49" t="s">
        <v>2260</v>
      </c>
      <c r="C1023" s="14"/>
      <c r="D1023" s="112"/>
    </row>
    <row r="1024" spans="1:4" s="82" customFormat="1" ht="15.75" customHeight="1">
      <c r="A1024" s="52">
        <v>2140399</v>
      </c>
      <c r="B1024" s="49" t="s">
        <v>2261</v>
      </c>
      <c r="C1024" s="14"/>
      <c r="D1024" s="112"/>
    </row>
    <row r="1025" spans="1:4" s="82" customFormat="1" ht="15.75" customHeight="1">
      <c r="A1025" s="27">
        <v>21404</v>
      </c>
      <c r="B1025" s="46" t="s">
        <v>2262</v>
      </c>
      <c r="C1025" s="66">
        <f>SUM(C1026:C1029)</f>
        <v>61</v>
      </c>
      <c r="D1025" s="66">
        <f>SUM(D1026:D1029)</f>
        <v>0</v>
      </c>
    </row>
    <row r="1026" spans="1:4" s="82" customFormat="1" ht="15.75" customHeight="1">
      <c r="A1026" s="52">
        <v>2140401</v>
      </c>
      <c r="B1026" s="49" t="s">
        <v>2263</v>
      </c>
      <c r="C1026" s="14"/>
      <c r="D1026" s="112"/>
    </row>
    <row r="1027" spans="1:4" s="82" customFormat="1" ht="15.75" customHeight="1">
      <c r="A1027" s="52">
        <v>2140402</v>
      </c>
      <c r="B1027" s="49" t="s">
        <v>2264</v>
      </c>
      <c r="C1027" s="14"/>
      <c r="D1027" s="112"/>
    </row>
    <row r="1028" spans="1:4" s="82" customFormat="1" ht="15.75" customHeight="1">
      <c r="A1028" s="52">
        <v>2140403</v>
      </c>
      <c r="B1028" s="49" t="s">
        <v>2265</v>
      </c>
      <c r="C1028" s="14"/>
      <c r="D1028" s="112"/>
    </row>
    <row r="1029" spans="1:4" s="82" customFormat="1" ht="15.75" customHeight="1">
      <c r="A1029" s="52">
        <v>2140499</v>
      </c>
      <c r="B1029" s="49" t="s">
        <v>2266</v>
      </c>
      <c r="C1029" s="14">
        <v>61</v>
      </c>
      <c r="D1029" s="112"/>
    </row>
    <row r="1030" spans="1:4" s="82" customFormat="1" ht="15.75" customHeight="1">
      <c r="A1030" s="27">
        <v>21405</v>
      </c>
      <c r="B1030" s="46" t="s">
        <v>2267</v>
      </c>
      <c r="C1030" s="66">
        <f>SUM(C1031:C1036)</f>
        <v>19</v>
      </c>
      <c r="D1030" s="66">
        <f>SUM(D1031:D1036)</f>
        <v>0</v>
      </c>
    </row>
    <row r="1031" spans="1:4" s="82" customFormat="1" ht="15.75" customHeight="1">
      <c r="A1031" s="52">
        <v>2140501</v>
      </c>
      <c r="B1031" s="49" t="s">
        <v>1484</v>
      </c>
      <c r="C1031" s="14"/>
      <c r="D1031" s="112"/>
    </row>
    <row r="1032" spans="1:4" s="82" customFormat="1" ht="15.75" customHeight="1">
      <c r="A1032" s="52">
        <v>2140502</v>
      </c>
      <c r="B1032" s="49" t="s">
        <v>1485</v>
      </c>
      <c r="C1032" s="14">
        <v>19</v>
      </c>
      <c r="D1032" s="112"/>
    </row>
    <row r="1033" spans="1:4" s="82" customFormat="1" ht="15.75" customHeight="1">
      <c r="A1033" s="52">
        <v>2140503</v>
      </c>
      <c r="B1033" s="49" t="s">
        <v>1486</v>
      </c>
      <c r="C1033" s="14"/>
      <c r="D1033" s="112"/>
    </row>
    <row r="1034" spans="1:4" s="82" customFormat="1" ht="15.75" customHeight="1">
      <c r="A1034" s="52">
        <v>2140504</v>
      </c>
      <c r="B1034" s="49" t="s">
        <v>2253</v>
      </c>
      <c r="C1034" s="14"/>
      <c r="D1034" s="112"/>
    </row>
    <row r="1035" spans="1:4" s="82" customFormat="1" ht="15.75" customHeight="1">
      <c r="A1035" s="52">
        <v>2140505</v>
      </c>
      <c r="B1035" s="49" t="s">
        <v>2268</v>
      </c>
      <c r="C1035" s="14"/>
      <c r="D1035" s="112"/>
    </row>
    <row r="1036" spans="1:4" s="82" customFormat="1" ht="15.75" customHeight="1">
      <c r="A1036" s="52">
        <v>2140599</v>
      </c>
      <c r="B1036" s="49" t="s">
        <v>2269</v>
      </c>
      <c r="C1036" s="14"/>
      <c r="D1036" s="112"/>
    </row>
    <row r="1037" spans="1:4" s="82" customFormat="1" ht="15.75" customHeight="1">
      <c r="A1037" s="27">
        <v>21406</v>
      </c>
      <c r="B1037" s="46" t="s">
        <v>2270</v>
      </c>
      <c r="C1037" s="66">
        <f>SUM(C1038:C1041)</f>
        <v>0</v>
      </c>
      <c r="D1037" s="66">
        <f>SUM(D1038:D1041)</f>
        <v>0</v>
      </c>
    </row>
    <row r="1038" spans="1:4" s="82" customFormat="1" ht="15.75" customHeight="1">
      <c r="A1038" s="52">
        <v>2140601</v>
      </c>
      <c r="B1038" s="49" t="s">
        <v>2271</v>
      </c>
      <c r="C1038" s="14"/>
      <c r="D1038" s="112"/>
    </row>
    <row r="1039" spans="1:4" s="82" customFormat="1" ht="15.75" customHeight="1">
      <c r="A1039" s="52">
        <v>2140602</v>
      </c>
      <c r="B1039" s="49" t="s">
        <v>2272</v>
      </c>
      <c r="C1039" s="14"/>
      <c r="D1039" s="112"/>
    </row>
    <row r="1040" spans="1:4" s="82" customFormat="1" ht="15.75" customHeight="1">
      <c r="A1040" s="52">
        <v>2140603</v>
      </c>
      <c r="B1040" s="49" t="s">
        <v>2273</v>
      </c>
      <c r="C1040" s="14"/>
      <c r="D1040" s="112"/>
    </row>
    <row r="1041" spans="1:4" s="111" customFormat="1" ht="15.75" customHeight="1">
      <c r="A1041" s="52">
        <v>2140699</v>
      </c>
      <c r="B1041" s="49" t="s">
        <v>2274</v>
      </c>
      <c r="C1041" s="14"/>
      <c r="D1041" s="112"/>
    </row>
    <row r="1042" spans="1:4" s="82" customFormat="1" ht="15.75" customHeight="1">
      <c r="A1042" s="27">
        <v>21499</v>
      </c>
      <c r="B1042" s="46" t="s">
        <v>2275</v>
      </c>
      <c r="C1042" s="66">
        <f>SUM(C1043:C1044)</f>
        <v>0</v>
      </c>
      <c r="D1042" s="66">
        <f>SUM(D1043:D1044)</f>
        <v>0</v>
      </c>
    </row>
    <row r="1043" spans="1:4" s="82" customFormat="1" ht="15.75" customHeight="1">
      <c r="A1043" s="52">
        <v>2149901</v>
      </c>
      <c r="B1043" s="49" t="s">
        <v>2276</v>
      </c>
      <c r="C1043" s="14"/>
      <c r="D1043" s="112"/>
    </row>
    <row r="1044" spans="1:4" s="82" customFormat="1" ht="15.75" customHeight="1">
      <c r="A1044" s="52">
        <v>2149999</v>
      </c>
      <c r="B1044" s="49" t="s">
        <v>2277</v>
      </c>
      <c r="C1044" s="14"/>
      <c r="D1044" s="112"/>
    </row>
    <row r="1045" spans="1:4" s="82" customFormat="1" ht="15.75" customHeight="1">
      <c r="A1045" s="27">
        <v>215</v>
      </c>
      <c r="B1045" s="46" t="s">
        <v>2278</v>
      </c>
      <c r="C1045" s="66">
        <f>C1046+C1056+C1072+C1077+C1091+C1098+C1105</f>
        <v>3810</v>
      </c>
      <c r="D1045" s="66">
        <f>D1046+D1056+D1072+D1077+D1091+D1098+D1105</f>
        <v>0</v>
      </c>
    </row>
    <row r="1046" spans="1:4" s="82" customFormat="1" ht="15.75" customHeight="1">
      <c r="A1046" s="27">
        <v>21501</v>
      </c>
      <c r="B1046" s="46" t="s">
        <v>2279</v>
      </c>
      <c r="C1046" s="66">
        <f>SUM(C1047:C1055)</f>
        <v>0</v>
      </c>
      <c r="D1046" s="66">
        <f>SUM(D1047:D1055)</f>
        <v>0</v>
      </c>
    </row>
    <row r="1047" spans="1:4" s="82" customFormat="1" ht="15.75" customHeight="1">
      <c r="A1047" s="52">
        <v>2150101</v>
      </c>
      <c r="B1047" s="49" t="s">
        <v>1484</v>
      </c>
      <c r="C1047" s="14"/>
      <c r="D1047" s="112"/>
    </row>
    <row r="1048" spans="1:4" s="82" customFormat="1" ht="15.75" customHeight="1">
      <c r="A1048" s="52">
        <v>2150102</v>
      </c>
      <c r="B1048" s="49" t="s">
        <v>1485</v>
      </c>
      <c r="C1048" s="14"/>
      <c r="D1048" s="112"/>
    </row>
    <row r="1049" spans="1:4" s="82" customFormat="1" ht="15.75" customHeight="1">
      <c r="A1049" s="52">
        <v>2150103</v>
      </c>
      <c r="B1049" s="49" t="s">
        <v>1486</v>
      </c>
      <c r="C1049" s="14"/>
      <c r="D1049" s="112"/>
    </row>
    <row r="1050" spans="1:4" s="82" customFormat="1" ht="15.75" customHeight="1">
      <c r="A1050" s="52">
        <v>2150104</v>
      </c>
      <c r="B1050" s="49" t="s">
        <v>2280</v>
      </c>
      <c r="C1050" s="14"/>
      <c r="D1050" s="112"/>
    </row>
    <row r="1051" spans="1:4" s="111" customFormat="1" ht="15.75" customHeight="1">
      <c r="A1051" s="52">
        <v>2150105</v>
      </c>
      <c r="B1051" s="49" t="s">
        <v>2281</v>
      </c>
      <c r="C1051" s="14"/>
      <c r="D1051" s="112"/>
    </row>
    <row r="1052" spans="1:4" s="82" customFormat="1" ht="15.75" customHeight="1">
      <c r="A1052" s="52">
        <v>2150106</v>
      </c>
      <c r="B1052" s="49" t="s">
        <v>2282</v>
      </c>
      <c r="C1052" s="14"/>
      <c r="D1052" s="112"/>
    </row>
    <row r="1053" spans="1:4" s="82" customFormat="1" ht="15.75" customHeight="1">
      <c r="A1053" s="52">
        <v>2150107</v>
      </c>
      <c r="B1053" s="49" t="s">
        <v>2283</v>
      </c>
      <c r="C1053" s="14"/>
      <c r="D1053" s="112"/>
    </row>
    <row r="1054" spans="1:4" s="82" customFormat="1" ht="15.75" customHeight="1">
      <c r="A1054" s="52">
        <v>2150108</v>
      </c>
      <c r="B1054" s="49" t="s">
        <v>2284</v>
      </c>
      <c r="C1054" s="14"/>
      <c r="D1054" s="112"/>
    </row>
    <row r="1055" spans="1:4" s="82" customFormat="1" ht="15.75" customHeight="1">
      <c r="A1055" s="52">
        <v>2150199</v>
      </c>
      <c r="B1055" s="49" t="s">
        <v>2285</v>
      </c>
      <c r="C1055" s="14"/>
      <c r="D1055" s="112"/>
    </row>
    <row r="1056" spans="1:4" s="82" customFormat="1" ht="15.75" customHeight="1">
      <c r="A1056" s="27">
        <v>21502</v>
      </c>
      <c r="B1056" s="46" t="s">
        <v>2286</v>
      </c>
      <c r="C1056" s="66">
        <f>SUM(C1057:C1071)</f>
        <v>3108</v>
      </c>
      <c r="D1056" s="66">
        <f>SUM(D1057:D1071)</f>
        <v>0</v>
      </c>
    </row>
    <row r="1057" spans="1:4" s="82" customFormat="1" ht="15.75" customHeight="1">
      <c r="A1057" s="52">
        <v>2150201</v>
      </c>
      <c r="B1057" s="49" t="s">
        <v>1484</v>
      </c>
      <c r="C1057" s="14">
        <v>504</v>
      </c>
      <c r="D1057" s="112"/>
    </row>
    <row r="1058" spans="1:4" s="82" customFormat="1" ht="15.75" customHeight="1">
      <c r="A1058" s="52">
        <v>2150202</v>
      </c>
      <c r="B1058" s="49" t="s">
        <v>1485</v>
      </c>
      <c r="C1058" s="14"/>
      <c r="D1058" s="112"/>
    </row>
    <row r="1059" spans="1:4" s="82" customFormat="1" ht="15.75" customHeight="1">
      <c r="A1059" s="52">
        <v>2150203</v>
      </c>
      <c r="B1059" s="49" t="s">
        <v>1486</v>
      </c>
      <c r="C1059" s="14">
        <v>145</v>
      </c>
      <c r="D1059" s="112"/>
    </row>
    <row r="1060" spans="1:4" s="82" customFormat="1" ht="15.75" customHeight="1">
      <c r="A1060" s="52">
        <v>2150204</v>
      </c>
      <c r="B1060" s="49" t="s">
        <v>2287</v>
      </c>
      <c r="C1060" s="14"/>
      <c r="D1060" s="112"/>
    </row>
    <row r="1061" spans="1:4" s="111" customFormat="1" ht="15.75" customHeight="1">
      <c r="A1061" s="52">
        <v>2150205</v>
      </c>
      <c r="B1061" s="49" t="s">
        <v>2288</v>
      </c>
      <c r="C1061" s="14"/>
      <c r="D1061" s="112"/>
    </row>
    <row r="1062" spans="1:4" s="82" customFormat="1" ht="15.75" customHeight="1">
      <c r="A1062" s="52">
        <v>2150206</v>
      </c>
      <c r="B1062" s="49" t="s">
        <v>2289</v>
      </c>
      <c r="C1062" s="14"/>
      <c r="D1062" s="112"/>
    </row>
    <row r="1063" spans="1:4" s="82" customFormat="1" ht="15.75" customHeight="1">
      <c r="A1063" s="52">
        <v>2150207</v>
      </c>
      <c r="B1063" s="49" t="s">
        <v>2290</v>
      </c>
      <c r="C1063" s="14"/>
      <c r="D1063" s="112"/>
    </row>
    <row r="1064" spans="1:4" s="82" customFormat="1" ht="15.75" customHeight="1">
      <c r="A1064" s="52">
        <v>2150208</v>
      </c>
      <c r="B1064" s="49" t="s">
        <v>2291</v>
      </c>
      <c r="C1064" s="14"/>
      <c r="D1064" s="112"/>
    </row>
    <row r="1065" spans="1:4" s="82" customFormat="1" ht="15.75" customHeight="1">
      <c r="A1065" s="52">
        <v>2150209</v>
      </c>
      <c r="B1065" s="49" t="s">
        <v>2292</v>
      </c>
      <c r="C1065" s="14"/>
      <c r="D1065" s="112"/>
    </row>
    <row r="1066" spans="1:4" s="111" customFormat="1" ht="15.75" customHeight="1">
      <c r="A1066" s="52">
        <v>2150210</v>
      </c>
      <c r="B1066" s="49" t="s">
        <v>2293</v>
      </c>
      <c r="C1066" s="14"/>
      <c r="D1066" s="112"/>
    </row>
    <row r="1067" spans="1:4" s="82" customFormat="1" ht="15.75" customHeight="1">
      <c r="A1067" s="52">
        <v>2150212</v>
      </c>
      <c r="B1067" s="49" t="s">
        <v>2294</v>
      </c>
      <c r="C1067" s="14"/>
      <c r="D1067" s="112"/>
    </row>
    <row r="1068" spans="1:4" s="82" customFormat="1" ht="15.75" customHeight="1">
      <c r="A1068" s="52">
        <v>2150213</v>
      </c>
      <c r="B1068" s="49" t="s">
        <v>2295</v>
      </c>
      <c r="C1068" s="14"/>
      <c r="D1068" s="112"/>
    </row>
    <row r="1069" spans="1:4" s="82" customFormat="1" ht="15.75" customHeight="1">
      <c r="A1069" s="52">
        <v>2150214</v>
      </c>
      <c r="B1069" s="49" t="s">
        <v>2296</v>
      </c>
      <c r="C1069" s="14"/>
      <c r="D1069" s="112"/>
    </row>
    <row r="1070" spans="1:4" s="82" customFormat="1" ht="15.75" customHeight="1">
      <c r="A1070" s="52">
        <v>2150215</v>
      </c>
      <c r="B1070" s="49" t="s">
        <v>2297</v>
      </c>
      <c r="C1070" s="14"/>
      <c r="D1070" s="112"/>
    </row>
    <row r="1071" spans="1:4" s="82" customFormat="1" ht="15.75" customHeight="1">
      <c r="A1071" s="52">
        <v>2150299</v>
      </c>
      <c r="B1071" s="49" t="s">
        <v>2298</v>
      </c>
      <c r="C1071" s="14">
        <v>2459</v>
      </c>
      <c r="D1071" s="112"/>
    </row>
    <row r="1072" spans="1:4" s="82" customFormat="1" ht="15.75" customHeight="1">
      <c r="A1072" s="27">
        <v>21503</v>
      </c>
      <c r="B1072" s="46" t="s">
        <v>2299</v>
      </c>
      <c r="C1072" s="66">
        <f>SUM(C1073:C1076)</f>
        <v>0</v>
      </c>
      <c r="D1072" s="66">
        <f>SUM(D1073:D1076)</f>
        <v>0</v>
      </c>
    </row>
    <row r="1073" spans="1:4" s="111" customFormat="1" ht="15.75" customHeight="1">
      <c r="A1073" s="52">
        <v>2150301</v>
      </c>
      <c r="B1073" s="49" t="s">
        <v>1484</v>
      </c>
      <c r="C1073" s="14"/>
      <c r="D1073" s="112"/>
    </row>
    <row r="1074" spans="1:4" s="82" customFormat="1" ht="15.75" customHeight="1">
      <c r="A1074" s="52">
        <v>2150302</v>
      </c>
      <c r="B1074" s="49" t="s">
        <v>1485</v>
      </c>
      <c r="C1074" s="14"/>
      <c r="D1074" s="112"/>
    </row>
    <row r="1075" spans="1:4" s="82" customFormat="1" ht="15.75" customHeight="1">
      <c r="A1075" s="52">
        <v>2150303</v>
      </c>
      <c r="B1075" s="49" t="s">
        <v>1486</v>
      </c>
      <c r="C1075" s="14"/>
      <c r="D1075" s="112"/>
    </row>
    <row r="1076" spans="1:4" s="82" customFormat="1" ht="15.75" customHeight="1">
      <c r="A1076" s="52">
        <v>2150399</v>
      </c>
      <c r="B1076" s="49" t="s">
        <v>2300</v>
      </c>
      <c r="C1076" s="14"/>
      <c r="D1076" s="112"/>
    </row>
    <row r="1077" spans="1:4" s="82" customFormat="1" ht="15.75" customHeight="1">
      <c r="A1077" s="27">
        <v>21505</v>
      </c>
      <c r="B1077" s="46" t="s">
        <v>2301</v>
      </c>
      <c r="C1077" s="66">
        <f>SUM(C1078:C1090)</f>
        <v>56</v>
      </c>
      <c r="D1077" s="66">
        <f>SUM(D1078:D1090)</f>
        <v>0</v>
      </c>
    </row>
    <row r="1078" spans="1:4" s="111" customFormat="1" ht="15.75" customHeight="1">
      <c r="A1078" s="52">
        <v>2150501</v>
      </c>
      <c r="B1078" s="49" t="s">
        <v>1484</v>
      </c>
      <c r="C1078" s="14"/>
      <c r="D1078" s="112"/>
    </row>
    <row r="1079" spans="1:4" s="82" customFormat="1" ht="15.75" customHeight="1">
      <c r="A1079" s="52">
        <v>2150502</v>
      </c>
      <c r="B1079" s="49" t="s">
        <v>1485</v>
      </c>
      <c r="C1079" s="14">
        <v>21</v>
      </c>
      <c r="D1079" s="112"/>
    </row>
    <row r="1080" spans="1:4" s="82" customFormat="1" ht="15.75" customHeight="1">
      <c r="A1080" s="52">
        <v>2150503</v>
      </c>
      <c r="B1080" s="49" t="s">
        <v>1486</v>
      </c>
      <c r="C1080" s="14"/>
      <c r="D1080" s="112"/>
    </row>
    <row r="1081" spans="1:4" s="111" customFormat="1" ht="15.75" customHeight="1">
      <c r="A1081" s="52">
        <v>2150505</v>
      </c>
      <c r="B1081" s="49" t="s">
        <v>2302</v>
      </c>
      <c r="C1081" s="14"/>
      <c r="D1081" s="112"/>
    </row>
    <row r="1082" spans="1:4" s="111" customFormat="1" ht="15.75" customHeight="1">
      <c r="A1082" s="52">
        <v>2150506</v>
      </c>
      <c r="B1082" s="49" t="s">
        <v>2303</v>
      </c>
      <c r="C1082" s="14"/>
      <c r="D1082" s="112"/>
    </row>
    <row r="1083" spans="1:4" s="82" customFormat="1" ht="15.75" customHeight="1">
      <c r="A1083" s="52">
        <v>2150507</v>
      </c>
      <c r="B1083" s="49" t="s">
        <v>2304</v>
      </c>
      <c r="C1083" s="14"/>
      <c r="D1083" s="112"/>
    </row>
    <row r="1084" spans="1:4" s="82" customFormat="1" ht="15.75" customHeight="1">
      <c r="A1084" s="52">
        <v>2150508</v>
      </c>
      <c r="B1084" s="49" t="s">
        <v>2305</v>
      </c>
      <c r="C1084" s="14"/>
      <c r="D1084" s="112"/>
    </row>
    <row r="1085" spans="1:4" s="82" customFormat="1" ht="15.75" customHeight="1">
      <c r="A1085" s="52">
        <v>2150509</v>
      </c>
      <c r="B1085" s="49" t="s">
        <v>2306</v>
      </c>
      <c r="C1085" s="14"/>
      <c r="D1085" s="112"/>
    </row>
    <row r="1086" spans="1:4" s="82" customFormat="1" ht="15.75" customHeight="1">
      <c r="A1086" s="52">
        <v>2150510</v>
      </c>
      <c r="B1086" s="49" t="s">
        <v>2307</v>
      </c>
      <c r="C1086" s="14"/>
      <c r="D1086" s="112"/>
    </row>
    <row r="1087" spans="1:4" s="82" customFormat="1" ht="15.75" customHeight="1">
      <c r="A1087" s="52">
        <v>2150511</v>
      </c>
      <c r="B1087" s="49" t="s">
        <v>2308</v>
      </c>
      <c r="C1087" s="14"/>
      <c r="D1087" s="112"/>
    </row>
    <row r="1088" spans="1:4" s="82" customFormat="1" ht="15.75" customHeight="1">
      <c r="A1088" s="52">
        <v>2150513</v>
      </c>
      <c r="B1088" s="49" t="s">
        <v>2253</v>
      </c>
      <c r="C1088" s="14"/>
      <c r="D1088" s="112"/>
    </row>
    <row r="1089" spans="1:4" s="82" customFormat="1" ht="15.75" customHeight="1">
      <c r="A1089" s="52">
        <v>2150515</v>
      </c>
      <c r="B1089" s="49" t="s">
        <v>2309</v>
      </c>
      <c r="C1089" s="14"/>
      <c r="D1089" s="112"/>
    </row>
    <row r="1090" spans="1:4" s="82" customFormat="1" ht="15.75" customHeight="1">
      <c r="A1090" s="52">
        <v>2150599</v>
      </c>
      <c r="B1090" s="49" t="s">
        <v>2310</v>
      </c>
      <c r="C1090" s="14">
        <v>35</v>
      </c>
      <c r="D1090" s="112"/>
    </row>
    <row r="1091" spans="1:4" s="82" customFormat="1" ht="15.75" customHeight="1">
      <c r="A1091" s="27">
        <v>21507</v>
      </c>
      <c r="B1091" s="46" t="s">
        <v>2311</v>
      </c>
      <c r="C1091" s="66">
        <f>SUM(C1092:C1097)</f>
        <v>646</v>
      </c>
      <c r="D1091" s="66">
        <f>SUM(D1092:D1097)</f>
        <v>0</v>
      </c>
    </row>
    <row r="1092" spans="1:4" s="111" customFormat="1" ht="15.75" customHeight="1">
      <c r="A1092" s="52">
        <v>2150701</v>
      </c>
      <c r="B1092" s="49" t="s">
        <v>1484</v>
      </c>
      <c r="C1092" s="14">
        <v>629</v>
      </c>
      <c r="D1092" s="112"/>
    </row>
    <row r="1093" spans="1:4" s="82" customFormat="1" ht="15.75" customHeight="1">
      <c r="A1093" s="52">
        <v>2150702</v>
      </c>
      <c r="B1093" s="49" t="s">
        <v>1485</v>
      </c>
      <c r="C1093" s="14">
        <v>17</v>
      </c>
      <c r="D1093" s="112"/>
    </row>
    <row r="1094" spans="1:4" s="82" customFormat="1" ht="15.75" customHeight="1">
      <c r="A1094" s="52">
        <v>2150703</v>
      </c>
      <c r="B1094" s="49" t="s">
        <v>1486</v>
      </c>
      <c r="C1094" s="14"/>
      <c r="D1094" s="112"/>
    </row>
    <row r="1095" spans="1:4" s="82" customFormat="1" ht="15.75" customHeight="1">
      <c r="A1095" s="52">
        <v>2150704</v>
      </c>
      <c r="B1095" s="49" t="s">
        <v>2312</v>
      </c>
      <c r="C1095" s="14"/>
      <c r="D1095" s="112"/>
    </row>
    <row r="1096" spans="1:4" s="82" customFormat="1" ht="15.75" customHeight="1">
      <c r="A1096" s="52">
        <v>2150705</v>
      </c>
      <c r="B1096" s="49" t="s">
        <v>2313</v>
      </c>
      <c r="C1096" s="14"/>
      <c r="D1096" s="112"/>
    </row>
    <row r="1097" spans="1:4" s="82" customFormat="1" ht="15.75" customHeight="1">
      <c r="A1097" s="52">
        <v>2150799</v>
      </c>
      <c r="B1097" s="49" t="s">
        <v>2314</v>
      </c>
      <c r="C1097" s="14"/>
      <c r="D1097" s="112"/>
    </row>
    <row r="1098" spans="1:4" s="82" customFormat="1" ht="15.75" customHeight="1">
      <c r="A1098" s="27">
        <v>21508</v>
      </c>
      <c r="B1098" s="46" t="s">
        <v>2315</v>
      </c>
      <c r="C1098" s="66">
        <f>SUM(C1099:C1104)</f>
        <v>0</v>
      </c>
      <c r="D1098" s="66">
        <f>SUM(D1099:D1104)</f>
        <v>0</v>
      </c>
    </row>
    <row r="1099" spans="1:4" s="82" customFormat="1" ht="15.75" customHeight="1">
      <c r="A1099" s="52">
        <v>2150801</v>
      </c>
      <c r="B1099" s="49" t="s">
        <v>1484</v>
      </c>
      <c r="C1099" s="14"/>
      <c r="D1099" s="112"/>
    </row>
    <row r="1100" spans="1:4" s="82" customFormat="1" ht="15.75" customHeight="1">
      <c r="A1100" s="52">
        <v>2150802</v>
      </c>
      <c r="B1100" s="49" t="s">
        <v>1485</v>
      </c>
      <c r="C1100" s="14"/>
      <c r="D1100" s="112"/>
    </row>
    <row r="1101" spans="1:4" s="82" customFormat="1" ht="15.75" customHeight="1">
      <c r="A1101" s="52">
        <v>2150803</v>
      </c>
      <c r="B1101" s="49" t="s">
        <v>1486</v>
      </c>
      <c r="C1101" s="14"/>
      <c r="D1101" s="112"/>
    </row>
    <row r="1102" spans="1:4" s="82" customFormat="1" ht="15.75" customHeight="1">
      <c r="A1102" s="52">
        <v>2150804</v>
      </c>
      <c r="B1102" s="49" t="s">
        <v>2316</v>
      </c>
      <c r="C1102" s="14"/>
      <c r="D1102" s="112"/>
    </row>
    <row r="1103" spans="1:4" s="82" customFormat="1" ht="15.75" customHeight="1">
      <c r="A1103" s="52">
        <v>2150805</v>
      </c>
      <c r="B1103" s="49" t="s">
        <v>2317</v>
      </c>
      <c r="C1103" s="14"/>
      <c r="D1103" s="112"/>
    </row>
    <row r="1104" spans="1:4" s="82" customFormat="1" ht="15.75" customHeight="1">
      <c r="A1104" s="52">
        <v>2150899</v>
      </c>
      <c r="B1104" s="49" t="s">
        <v>2318</v>
      </c>
      <c r="C1104" s="14"/>
      <c r="D1104" s="112"/>
    </row>
    <row r="1105" spans="1:4" s="82" customFormat="1" ht="15.75" customHeight="1">
      <c r="A1105" s="27">
        <v>21599</v>
      </c>
      <c r="B1105" s="46" t="s">
        <v>2319</v>
      </c>
      <c r="C1105" s="66">
        <f>SUM(C1106:C1110)</f>
        <v>0</v>
      </c>
      <c r="D1105" s="66">
        <f>SUM(D1106:D1110)</f>
        <v>0</v>
      </c>
    </row>
    <row r="1106" spans="1:4" s="82" customFormat="1" ht="15.75" customHeight="1">
      <c r="A1106" s="52">
        <v>2159901</v>
      </c>
      <c r="B1106" s="49" t="s">
        <v>2320</v>
      </c>
      <c r="C1106" s="14"/>
      <c r="D1106" s="112"/>
    </row>
    <row r="1107" spans="1:4" s="82" customFormat="1" ht="15.75" customHeight="1">
      <c r="A1107" s="52">
        <v>2159904</v>
      </c>
      <c r="B1107" s="49" t="s">
        <v>2321</v>
      </c>
      <c r="C1107" s="14"/>
      <c r="D1107" s="112"/>
    </row>
    <row r="1108" spans="1:4" s="111" customFormat="1" ht="15.75" customHeight="1">
      <c r="A1108" s="52">
        <v>2159905</v>
      </c>
      <c r="B1108" s="49" t="s">
        <v>2322</v>
      </c>
      <c r="C1108" s="14"/>
      <c r="D1108" s="112"/>
    </row>
    <row r="1109" spans="1:4" s="82" customFormat="1" ht="15.75" customHeight="1">
      <c r="A1109" s="52">
        <v>2159906</v>
      </c>
      <c r="B1109" s="49" t="s">
        <v>2323</v>
      </c>
      <c r="C1109" s="14"/>
      <c r="D1109" s="112"/>
    </row>
    <row r="1110" spans="1:4" s="82" customFormat="1" ht="15.75" customHeight="1">
      <c r="A1110" s="52">
        <v>2159999</v>
      </c>
      <c r="B1110" s="49" t="s">
        <v>2324</v>
      </c>
      <c r="C1110" s="14"/>
      <c r="D1110" s="112"/>
    </row>
    <row r="1111" spans="1:4" s="82" customFormat="1" ht="15.75" customHeight="1">
      <c r="A1111" s="27">
        <v>216</v>
      </c>
      <c r="B1111" s="46" t="s">
        <v>2325</v>
      </c>
      <c r="C1111" s="66">
        <f>C1112+C1122+C1128</f>
        <v>357</v>
      </c>
      <c r="D1111" s="66">
        <f>D1112+D1122+D1128</f>
        <v>0</v>
      </c>
    </row>
    <row r="1112" spans="1:4" s="82" customFormat="1" ht="15.75" customHeight="1">
      <c r="A1112" s="27">
        <v>21602</v>
      </c>
      <c r="B1112" s="46" t="s">
        <v>2326</v>
      </c>
      <c r="C1112" s="66">
        <f>SUM(C1113:C1121)</f>
        <v>357</v>
      </c>
      <c r="D1112" s="66">
        <f>SUM(D1113:D1121)</f>
        <v>0</v>
      </c>
    </row>
    <row r="1113" spans="1:4" s="111" customFormat="1" ht="15.75" customHeight="1">
      <c r="A1113" s="52">
        <v>2160201</v>
      </c>
      <c r="B1113" s="49" t="s">
        <v>1484</v>
      </c>
      <c r="C1113" s="14">
        <v>357</v>
      </c>
      <c r="D1113" s="112"/>
    </row>
    <row r="1114" spans="1:4" s="82" customFormat="1" ht="15.75" customHeight="1">
      <c r="A1114" s="52">
        <v>2160202</v>
      </c>
      <c r="B1114" s="49" t="s">
        <v>1485</v>
      </c>
      <c r="C1114" s="14"/>
      <c r="D1114" s="112"/>
    </row>
    <row r="1115" spans="1:4" s="82" customFormat="1" ht="15.75" customHeight="1">
      <c r="A1115" s="52">
        <v>2160203</v>
      </c>
      <c r="B1115" s="49" t="s">
        <v>1486</v>
      </c>
      <c r="C1115" s="14"/>
      <c r="D1115" s="112"/>
    </row>
    <row r="1116" spans="1:4" s="82" customFormat="1" ht="15.75" customHeight="1">
      <c r="A1116" s="52">
        <v>2160216</v>
      </c>
      <c r="B1116" s="49" t="s">
        <v>2327</v>
      </c>
      <c r="C1116" s="14"/>
      <c r="D1116" s="112"/>
    </row>
    <row r="1117" spans="1:4" s="82" customFormat="1" ht="15.75" customHeight="1">
      <c r="A1117" s="52">
        <v>2160217</v>
      </c>
      <c r="B1117" s="49" t="s">
        <v>2328</v>
      </c>
      <c r="C1117" s="14"/>
      <c r="D1117" s="112"/>
    </row>
    <row r="1118" spans="1:4" s="82" customFormat="1" ht="15.75" customHeight="1">
      <c r="A1118" s="52">
        <v>2160218</v>
      </c>
      <c r="B1118" s="49" t="s">
        <v>2329</v>
      </c>
      <c r="C1118" s="14"/>
      <c r="D1118" s="112"/>
    </row>
    <row r="1119" spans="1:4" s="82" customFormat="1" ht="15.75" customHeight="1">
      <c r="A1119" s="52">
        <v>2160219</v>
      </c>
      <c r="B1119" s="49" t="s">
        <v>2330</v>
      </c>
      <c r="C1119" s="14"/>
      <c r="D1119" s="112"/>
    </row>
    <row r="1120" spans="1:4" s="82" customFormat="1" ht="15.75" customHeight="1">
      <c r="A1120" s="52">
        <v>2160250</v>
      </c>
      <c r="B1120" s="49" t="s">
        <v>1493</v>
      </c>
      <c r="C1120" s="14"/>
      <c r="D1120" s="112"/>
    </row>
    <row r="1121" spans="1:4" s="82" customFormat="1" ht="15.75" customHeight="1">
      <c r="A1121" s="52">
        <v>2160299</v>
      </c>
      <c r="B1121" s="49" t="s">
        <v>2331</v>
      </c>
      <c r="C1121" s="14"/>
      <c r="D1121" s="112"/>
    </row>
    <row r="1122" spans="1:4" s="82" customFormat="1" ht="15.75" customHeight="1">
      <c r="A1122" s="27">
        <v>21606</v>
      </c>
      <c r="B1122" s="46" t="s">
        <v>2332</v>
      </c>
      <c r="C1122" s="66">
        <f>SUM(C1123:C1127)</f>
        <v>0</v>
      </c>
      <c r="D1122" s="66">
        <f>SUM(D1123:D1127)</f>
        <v>0</v>
      </c>
    </row>
    <row r="1123" spans="1:4" s="82" customFormat="1" ht="15.75" customHeight="1">
      <c r="A1123" s="52">
        <v>2160601</v>
      </c>
      <c r="B1123" s="49" t="s">
        <v>1484</v>
      </c>
      <c r="C1123" s="14"/>
      <c r="D1123" s="112"/>
    </row>
    <row r="1124" spans="1:4" s="82" customFormat="1" ht="15.75" customHeight="1">
      <c r="A1124" s="52">
        <v>2160602</v>
      </c>
      <c r="B1124" s="49" t="s">
        <v>1485</v>
      </c>
      <c r="C1124" s="14"/>
      <c r="D1124" s="112"/>
    </row>
    <row r="1125" spans="1:4" s="82" customFormat="1" ht="15.75" customHeight="1">
      <c r="A1125" s="52">
        <v>2160603</v>
      </c>
      <c r="B1125" s="49" t="s">
        <v>1486</v>
      </c>
      <c r="C1125" s="14"/>
      <c r="D1125" s="112"/>
    </row>
    <row r="1126" spans="1:4" s="82" customFormat="1" ht="15.75" customHeight="1">
      <c r="A1126" s="52">
        <v>2160607</v>
      </c>
      <c r="B1126" s="49" t="s">
        <v>2333</v>
      </c>
      <c r="C1126" s="14"/>
      <c r="D1126" s="112"/>
    </row>
    <row r="1127" spans="1:4" s="111" customFormat="1" ht="15.75" customHeight="1">
      <c r="A1127" s="52">
        <v>2160699</v>
      </c>
      <c r="B1127" s="49" t="s">
        <v>2334</v>
      </c>
      <c r="C1127" s="14"/>
      <c r="D1127" s="112"/>
    </row>
    <row r="1128" spans="1:4" s="82" customFormat="1" ht="15.75" customHeight="1">
      <c r="A1128" s="27">
        <v>21699</v>
      </c>
      <c r="B1128" s="46" t="s">
        <v>2335</v>
      </c>
      <c r="C1128" s="66">
        <f>SUM(C1129:C1130)</f>
        <v>0</v>
      </c>
      <c r="D1128" s="66">
        <f>SUM(D1129:D1130)</f>
        <v>0</v>
      </c>
    </row>
    <row r="1129" spans="1:4" s="82" customFormat="1" ht="15.75" customHeight="1">
      <c r="A1129" s="52">
        <v>2169901</v>
      </c>
      <c r="B1129" s="49" t="s">
        <v>2336</v>
      </c>
      <c r="C1129" s="14"/>
      <c r="D1129" s="112"/>
    </row>
    <row r="1130" spans="1:4" s="82" customFormat="1" ht="15.75" customHeight="1">
      <c r="A1130" s="52">
        <v>2169999</v>
      </c>
      <c r="B1130" s="49" t="s">
        <v>2337</v>
      </c>
      <c r="C1130" s="14"/>
      <c r="D1130" s="112"/>
    </row>
    <row r="1131" spans="1:4" s="82" customFormat="1" ht="15.75" customHeight="1">
      <c r="A1131" s="27">
        <v>217</v>
      </c>
      <c r="B1131" s="46" t="s">
        <v>2338</v>
      </c>
      <c r="C1131" s="66">
        <f>C1132+C1139+C1149+C1155+C1158</f>
        <v>0</v>
      </c>
      <c r="D1131" s="66">
        <f>D1132+D1139+D1149+D1155+D1158</f>
        <v>0</v>
      </c>
    </row>
    <row r="1132" spans="1:4" s="82" customFormat="1" ht="15.75" customHeight="1">
      <c r="A1132" s="27">
        <v>21701</v>
      </c>
      <c r="B1132" s="46" t="s">
        <v>2339</v>
      </c>
      <c r="C1132" s="66">
        <f>SUM(C1133:C1138)</f>
        <v>0</v>
      </c>
      <c r="D1132" s="66">
        <f>SUM(D1133:D1138)</f>
        <v>0</v>
      </c>
    </row>
    <row r="1133" spans="1:4" s="82" customFormat="1" ht="15.75" customHeight="1">
      <c r="A1133" s="52">
        <v>2170101</v>
      </c>
      <c r="B1133" s="49" t="s">
        <v>1484</v>
      </c>
      <c r="C1133" s="14"/>
      <c r="D1133" s="112"/>
    </row>
    <row r="1134" spans="1:4" s="82" customFormat="1" ht="15.75" customHeight="1">
      <c r="A1134" s="52">
        <v>2170102</v>
      </c>
      <c r="B1134" s="49" t="s">
        <v>1485</v>
      </c>
      <c r="C1134" s="14"/>
      <c r="D1134" s="112"/>
    </row>
    <row r="1135" spans="1:4" s="82" customFormat="1" ht="15.75" customHeight="1">
      <c r="A1135" s="52">
        <v>2170103</v>
      </c>
      <c r="B1135" s="49" t="s">
        <v>1486</v>
      </c>
      <c r="C1135" s="14"/>
      <c r="D1135" s="112"/>
    </row>
    <row r="1136" spans="1:4" s="111" customFormat="1" ht="15.75" customHeight="1">
      <c r="A1136" s="52">
        <v>2170104</v>
      </c>
      <c r="B1136" s="49" t="s">
        <v>2340</v>
      </c>
      <c r="C1136" s="14"/>
      <c r="D1136" s="112"/>
    </row>
    <row r="1137" spans="1:4" s="82" customFormat="1" ht="15.75" customHeight="1">
      <c r="A1137" s="52">
        <v>2170150</v>
      </c>
      <c r="B1137" s="49" t="s">
        <v>1493</v>
      </c>
      <c r="C1137" s="14"/>
      <c r="D1137" s="112"/>
    </row>
    <row r="1138" spans="1:4" s="82" customFormat="1" ht="15.75" customHeight="1">
      <c r="A1138" s="52">
        <v>2170199</v>
      </c>
      <c r="B1138" s="49" t="s">
        <v>2341</v>
      </c>
      <c r="C1138" s="14"/>
      <c r="D1138" s="112"/>
    </row>
    <row r="1139" spans="1:4" s="82" customFormat="1" ht="15.75" customHeight="1">
      <c r="A1139" s="27">
        <v>21702</v>
      </c>
      <c r="B1139" s="46" t="s">
        <v>2342</v>
      </c>
      <c r="C1139" s="66">
        <f>SUM(C1140:C1148)</f>
        <v>0</v>
      </c>
      <c r="D1139" s="66">
        <f>SUM(D1140:D1148)</f>
        <v>0</v>
      </c>
    </row>
    <row r="1140" spans="1:4" s="82" customFormat="1" ht="15.75" customHeight="1">
      <c r="A1140" s="52">
        <v>2170201</v>
      </c>
      <c r="B1140" s="49" t="s">
        <v>2343</v>
      </c>
      <c r="C1140" s="14"/>
      <c r="D1140" s="112"/>
    </row>
    <row r="1141" spans="1:4" s="82" customFormat="1" ht="15.75" customHeight="1">
      <c r="A1141" s="52">
        <v>2170202</v>
      </c>
      <c r="B1141" s="49" t="s">
        <v>2344</v>
      </c>
      <c r="C1141" s="14"/>
      <c r="D1141" s="112"/>
    </row>
    <row r="1142" spans="1:4" s="82" customFormat="1" ht="15.75" customHeight="1">
      <c r="A1142" s="52">
        <v>2170203</v>
      </c>
      <c r="B1142" s="49" t="s">
        <v>2345</v>
      </c>
      <c r="C1142" s="14"/>
      <c r="D1142" s="112"/>
    </row>
    <row r="1143" spans="1:4" s="111" customFormat="1" ht="15.75" customHeight="1">
      <c r="A1143" s="52">
        <v>2170204</v>
      </c>
      <c r="B1143" s="49" t="s">
        <v>2346</v>
      </c>
      <c r="C1143" s="14"/>
      <c r="D1143" s="112"/>
    </row>
    <row r="1144" spans="1:4" s="82" customFormat="1" ht="15.75" customHeight="1">
      <c r="A1144" s="52">
        <v>2170205</v>
      </c>
      <c r="B1144" s="49" t="s">
        <v>2347</v>
      </c>
      <c r="C1144" s="14"/>
      <c r="D1144" s="112"/>
    </row>
    <row r="1145" spans="1:4" s="82" customFormat="1" ht="15.75" customHeight="1">
      <c r="A1145" s="52">
        <v>2170206</v>
      </c>
      <c r="B1145" s="49" t="s">
        <v>2348</v>
      </c>
      <c r="C1145" s="14"/>
      <c r="D1145" s="112"/>
    </row>
    <row r="1146" spans="1:4" s="82" customFormat="1" ht="15.75" customHeight="1">
      <c r="A1146" s="52">
        <v>2170207</v>
      </c>
      <c r="B1146" s="49" t="s">
        <v>2349</v>
      </c>
      <c r="C1146" s="14"/>
      <c r="D1146" s="112"/>
    </row>
    <row r="1147" spans="1:4" s="82" customFormat="1" ht="15.75" customHeight="1">
      <c r="A1147" s="52">
        <v>2170208</v>
      </c>
      <c r="B1147" s="49" t="s">
        <v>2350</v>
      </c>
      <c r="C1147" s="14"/>
      <c r="D1147" s="112"/>
    </row>
    <row r="1148" spans="1:4" s="82" customFormat="1" ht="15.75" customHeight="1">
      <c r="A1148" s="52">
        <v>2170299</v>
      </c>
      <c r="B1148" s="49" t="s">
        <v>2351</v>
      </c>
      <c r="C1148" s="14"/>
      <c r="D1148" s="112"/>
    </row>
    <row r="1149" spans="1:4" s="82" customFormat="1" ht="15.75" customHeight="1">
      <c r="A1149" s="27">
        <v>21703</v>
      </c>
      <c r="B1149" s="46" t="s">
        <v>2352</v>
      </c>
      <c r="C1149" s="66">
        <f>SUM(C1150:C1154)</f>
        <v>0</v>
      </c>
      <c r="D1149" s="66">
        <f>SUM(D1150:D1154)</f>
        <v>0</v>
      </c>
    </row>
    <row r="1150" spans="1:4" s="111" customFormat="1" ht="15.75" customHeight="1">
      <c r="A1150" s="52">
        <v>2170301</v>
      </c>
      <c r="B1150" s="49" t="s">
        <v>2353</v>
      </c>
      <c r="C1150" s="14"/>
      <c r="D1150" s="112"/>
    </row>
    <row r="1151" spans="1:4" s="82" customFormat="1" ht="15.75" customHeight="1">
      <c r="A1151" s="52">
        <v>2170302</v>
      </c>
      <c r="B1151" s="49" t="s">
        <v>2354</v>
      </c>
      <c r="C1151" s="14"/>
      <c r="D1151" s="112"/>
    </row>
    <row r="1152" spans="1:4" s="82" customFormat="1" ht="15.75" customHeight="1">
      <c r="A1152" s="52">
        <v>2170303</v>
      </c>
      <c r="B1152" s="49" t="s">
        <v>2355</v>
      </c>
      <c r="C1152" s="14"/>
      <c r="D1152" s="112"/>
    </row>
    <row r="1153" spans="1:4" s="82" customFormat="1" ht="15.75" customHeight="1">
      <c r="A1153" s="52">
        <v>2170304</v>
      </c>
      <c r="B1153" s="49" t="s">
        <v>2356</v>
      </c>
      <c r="C1153" s="14"/>
      <c r="D1153" s="112"/>
    </row>
    <row r="1154" spans="1:4" s="82" customFormat="1" ht="15.75" customHeight="1">
      <c r="A1154" s="52">
        <v>2170399</v>
      </c>
      <c r="B1154" s="49" t="s">
        <v>2357</v>
      </c>
      <c r="C1154" s="14"/>
      <c r="D1154" s="112"/>
    </row>
    <row r="1155" spans="1:4" s="82" customFormat="1" ht="15.75" customHeight="1">
      <c r="A1155" s="27">
        <v>21704</v>
      </c>
      <c r="B1155" s="46" t="s">
        <v>2358</v>
      </c>
      <c r="C1155" s="66">
        <f>SUM(C1156:C1157)</f>
        <v>0</v>
      </c>
      <c r="D1155" s="66">
        <f>SUM(D1156:D1157)</f>
        <v>0</v>
      </c>
    </row>
    <row r="1156" spans="1:4" s="82" customFormat="1" ht="15.75" customHeight="1">
      <c r="A1156" s="52">
        <v>2170401</v>
      </c>
      <c r="B1156" s="49" t="s">
        <v>2359</v>
      </c>
      <c r="C1156" s="14"/>
      <c r="D1156" s="112"/>
    </row>
    <row r="1157" spans="1:4" s="82" customFormat="1" ht="15.75" customHeight="1">
      <c r="A1157" s="52">
        <v>2170499</v>
      </c>
      <c r="B1157" s="49" t="s">
        <v>2360</v>
      </c>
      <c r="C1157" s="14"/>
      <c r="D1157" s="112"/>
    </row>
    <row r="1158" spans="1:4" s="82" customFormat="1" ht="15.75" customHeight="1">
      <c r="A1158" s="27">
        <v>21799</v>
      </c>
      <c r="B1158" s="46" t="s">
        <v>2361</v>
      </c>
      <c r="C1158" s="66">
        <f>C1159</f>
        <v>0</v>
      </c>
      <c r="D1158" s="66">
        <f>D1159</f>
        <v>0</v>
      </c>
    </row>
    <row r="1159" spans="1:4" s="82" customFormat="1" ht="15.75" customHeight="1">
      <c r="A1159" s="52">
        <v>2179901</v>
      </c>
      <c r="B1159" s="49" t="s">
        <v>2362</v>
      </c>
      <c r="C1159" s="14"/>
      <c r="D1159" s="112"/>
    </row>
    <row r="1160" spans="1:4" s="82" customFormat="1" ht="15.75" customHeight="1">
      <c r="A1160" s="27">
        <v>219</v>
      </c>
      <c r="B1160" s="46" t="s">
        <v>2363</v>
      </c>
      <c r="C1160" s="66">
        <v>0</v>
      </c>
      <c r="D1160" s="66">
        <v>0</v>
      </c>
    </row>
    <row r="1161" spans="1:4" s="82" customFormat="1" ht="15.75" customHeight="1">
      <c r="A1161" s="27">
        <v>21901</v>
      </c>
      <c r="B1161" s="46" t="s">
        <v>2364</v>
      </c>
      <c r="C1161" s="66">
        <v>0</v>
      </c>
      <c r="D1161" s="66">
        <v>0</v>
      </c>
    </row>
    <row r="1162" spans="1:4" s="82" customFormat="1" ht="15.75" customHeight="1">
      <c r="A1162" s="27">
        <v>21902</v>
      </c>
      <c r="B1162" s="46" t="s">
        <v>2365</v>
      </c>
      <c r="C1162" s="66">
        <v>0</v>
      </c>
      <c r="D1162" s="66">
        <v>0</v>
      </c>
    </row>
    <row r="1163" spans="1:4" s="82" customFormat="1" ht="15.75" customHeight="1">
      <c r="A1163" s="27">
        <v>21903</v>
      </c>
      <c r="B1163" s="46" t="s">
        <v>2366</v>
      </c>
      <c r="C1163" s="66">
        <v>0</v>
      </c>
      <c r="D1163" s="66">
        <v>0</v>
      </c>
    </row>
    <row r="1164" spans="1:4" s="82" customFormat="1" ht="15.75" customHeight="1">
      <c r="A1164" s="27">
        <v>21904</v>
      </c>
      <c r="B1164" s="46" t="s">
        <v>2367</v>
      </c>
      <c r="C1164" s="66">
        <v>0</v>
      </c>
      <c r="D1164" s="66">
        <v>0</v>
      </c>
    </row>
    <row r="1165" spans="1:4" s="82" customFormat="1" ht="15.75" customHeight="1">
      <c r="A1165" s="27">
        <v>21905</v>
      </c>
      <c r="B1165" s="46" t="s">
        <v>2368</v>
      </c>
      <c r="C1165" s="66">
        <v>0</v>
      </c>
      <c r="D1165" s="66">
        <v>0</v>
      </c>
    </row>
    <row r="1166" spans="1:4" s="82" customFormat="1" ht="15.75" customHeight="1">
      <c r="A1166" s="27">
        <v>21906</v>
      </c>
      <c r="B1166" s="46" t="s">
        <v>2121</v>
      </c>
      <c r="C1166" s="66">
        <v>0</v>
      </c>
      <c r="D1166" s="66">
        <v>0</v>
      </c>
    </row>
    <row r="1167" spans="1:4" s="82" customFormat="1" ht="15.75" customHeight="1">
      <c r="A1167" s="27">
        <v>21907</v>
      </c>
      <c r="B1167" s="46" t="s">
        <v>2369</v>
      </c>
      <c r="C1167" s="66">
        <v>0</v>
      </c>
      <c r="D1167" s="66">
        <v>0</v>
      </c>
    </row>
    <row r="1168" spans="1:4" s="82" customFormat="1" ht="15.75" customHeight="1">
      <c r="A1168" s="27">
        <v>21908</v>
      </c>
      <c r="B1168" s="46" t="s">
        <v>2370</v>
      </c>
      <c r="C1168" s="66">
        <v>0</v>
      </c>
      <c r="D1168" s="66">
        <v>0</v>
      </c>
    </row>
    <row r="1169" spans="1:4" s="82" customFormat="1" ht="15.75" customHeight="1">
      <c r="A1169" s="27">
        <v>21999</v>
      </c>
      <c r="B1169" s="46" t="s">
        <v>2371</v>
      </c>
      <c r="C1169" s="66">
        <v>0</v>
      </c>
      <c r="D1169" s="66">
        <v>0</v>
      </c>
    </row>
    <row r="1170" spans="1:4" s="82" customFormat="1" ht="15.75" customHeight="1">
      <c r="A1170" s="27">
        <v>220</v>
      </c>
      <c r="B1170" s="46" t="s">
        <v>2372</v>
      </c>
      <c r="C1170" s="66">
        <f>C1171+C1190+C1209+C1218+C1233</f>
        <v>4260</v>
      </c>
      <c r="D1170" s="66">
        <f>D1171+D1190+D1209+D1218+D1233</f>
        <v>0</v>
      </c>
    </row>
    <row r="1171" spans="1:4" s="82" customFormat="1" ht="15.75" customHeight="1">
      <c r="A1171" s="27">
        <v>22001</v>
      </c>
      <c r="B1171" s="46" t="s">
        <v>2373</v>
      </c>
      <c r="C1171" s="66">
        <f>SUM(C1172:C1189)</f>
        <v>3589</v>
      </c>
      <c r="D1171" s="66">
        <f>SUM(D1172:D1189)</f>
        <v>0</v>
      </c>
    </row>
    <row r="1172" spans="1:4" s="82" customFormat="1" ht="15.75" customHeight="1">
      <c r="A1172" s="52">
        <v>2200101</v>
      </c>
      <c r="B1172" s="49" t="s">
        <v>1484</v>
      </c>
      <c r="C1172" s="14">
        <v>1568</v>
      </c>
      <c r="D1172" s="112"/>
    </row>
    <row r="1173" spans="1:4" s="82" customFormat="1" ht="15.75" customHeight="1">
      <c r="A1173" s="52">
        <v>2200102</v>
      </c>
      <c r="B1173" s="49" t="s">
        <v>1485</v>
      </c>
      <c r="C1173" s="14"/>
      <c r="D1173" s="112"/>
    </row>
    <row r="1174" spans="1:4" s="82" customFormat="1" ht="15.75" customHeight="1">
      <c r="A1174" s="52">
        <v>2200103</v>
      </c>
      <c r="B1174" s="49" t="s">
        <v>1486</v>
      </c>
      <c r="C1174" s="14"/>
      <c r="D1174" s="112"/>
    </row>
    <row r="1175" spans="1:4" s="82" customFormat="1" ht="15.75" customHeight="1">
      <c r="A1175" s="52">
        <v>2200104</v>
      </c>
      <c r="B1175" s="49" t="s">
        <v>2374</v>
      </c>
      <c r="C1175" s="14"/>
      <c r="D1175" s="112"/>
    </row>
    <row r="1176" spans="1:4" s="82" customFormat="1" ht="15.75" customHeight="1">
      <c r="A1176" s="52">
        <v>2200105</v>
      </c>
      <c r="B1176" s="49" t="s">
        <v>2375</v>
      </c>
      <c r="C1176" s="14">
        <v>45</v>
      </c>
      <c r="D1176" s="112"/>
    </row>
    <row r="1177" spans="1:4" s="82" customFormat="1" ht="15.75" customHeight="1">
      <c r="A1177" s="52">
        <v>2200106</v>
      </c>
      <c r="B1177" s="49" t="s">
        <v>2376</v>
      </c>
      <c r="C1177" s="14"/>
      <c r="D1177" s="112"/>
    </row>
    <row r="1178" spans="1:4" s="82" customFormat="1" ht="15.75" customHeight="1">
      <c r="A1178" s="52">
        <v>2200107</v>
      </c>
      <c r="B1178" s="49" t="s">
        <v>2377</v>
      </c>
      <c r="C1178" s="14"/>
      <c r="D1178" s="112"/>
    </row>
    <row r="1179" spans="1:4" s="82" customFormat="1" ht="15.75" customHeight="1">
      <c r="A1179" s="52">
        <v>2200108</v>
      </c>
      <c r="B1179" s="49" t="s">
        <v>2378</v>
      </c>
      <c r="C1179" s="14"/>
      <c r="D1179" s="112"/>
    </row>
    <row r="1180" spans="1:4" s="82" customFormat="1" ht="15.75" customHeight="1">
      <c r="A1180" s="52">
        <v>2200109</v>
      </c>
      <c r="B1180" s="49" t="s">
        <v>2379</v>
      </c>
      <c r="C1180" s="14"/>
      <c r="D1180" s="112"/>
    </row>
    <row r="1181" spans="1:4" s="82" customFormat="1" ht="15.75" customHeight="1">
      <c r="A1181" s="52">
        <v>2200110</v>
      </c>
      <c r="B1181" s="49" t="s">
        <v>2380</v>
      </c>
      <c r="C1181" s="14">
        <v>78</v>
      </c>
      <c r="D1181" s="112"/>
    </row>
    <row r="1182" spans="1:4" s="82" customFormat="1" ht="15.75" customHeight="1">
      <c r="A1182" s="52">
        <v>2200112</v>
      </c>
      <c r="B1182" s="49" t="s">
        <v>2381</v>
      </c>
      <c r="C1182" s="14"/>
      <c r="D1182" s="112"/>
    </row>
    <row r="1183" spans="1:4" s="82" customFormat="1" ht="15.75" customHeight="1">
      <c r="A1183" s="52">
        <v>2200113</v>
      </c>
      <c r="B1183" s="49" t="s">
        <v>2382</v>
      </c>
      <c r="C1183" s="14"/>
      <c r="D1183" s="112"/>
    </row>
    <row r="1184" spans="1:4" s="82" customFormat="1" ht="15.75" customHeight="1">
      <c r="A1184" s="52">
        <v>2200114</v>
      </c>
      <c r="B1184" s="49" t="s">
        <v>2383</v>
      </c>
      <c r="C1184" s="14"/>
      <c r="D1184" s="112"/>
    </row>
    <row r="1185" spans="1:4" s="82" customFormat="1" ht="15.75" customHeight="1">
      <c r="A1185" s="52">
        <v>2200115</v>
      </c>
      <c r="B1185" s="49" t="s">
        <v>2384</v>
      </c>
      <c r="C1185" s="14"/>
      <c r="D1185" s="112"/>
    </row>
    <row r="1186" spans="1:4" s="82" customFormat="1" ht="15.75" customHeight="1">
      <c r="A1186" s="52">
        <v>2200116</v>
      </c>
      <c r="B1186" s="49" t="s">
        <v>2385</v>
      </c>
      <c r="C1186" s="14"/>
      <c r="D1186" s="112"/>
    </row>
    <row r="1187" spans="1:4" s="82" customFormat="1" ht="15.75" customHeight="1">
      <c r="A1187" s="52">
        <v>2200119</v>
      </c>
      <c r="B1187" s="49" t="s">
        <v>2386</v>
      </c>
      <c r="C1187" s="14"/>
      <c r="D1187" s="112"/>
    </row>
    <row r="1188" spans="1:4" s="82" customFormat="1" ht="15.75" customHeight="1">
      <c r="A1188" s="52">
        <v>2200150</v>
      </c>
      <c r="B1188" s="49" t="s">
        <v>1493</v>
      </c>
      <c r="C1188" s="14">
        <v>1721</v>
      </c>
      <c r="D1188" s="112"/>
    </row>
    <row r="1189" spans="1:4" s="82" customFormat="1" ht="15.75" customHeight="1">
      <c r="A1189" s="52">
        <v>2200199</v>
      </c>
      <c r="B1189" s="49" t="s">
        <v>2387</v>
      </c>
      <c r="C1189" s="14">
        <v>177</v>
      </c>
      <c r="D1189" s="112"/>
    </row>
    <row r="1190" spans="1:4" s="82" customFormat="1" ht="15.75" customHeight="1">
      <c r="A1190" s="27">
        <v>22002</v>
      </c>
      <c r="B1190" s="46" t="s">
        <v>2388</v>
      </c>
      <c r="C1190" s="66">
        <f>SUM(C1191:C1208)</f>
        <v>0</v>
      </c>
      <c r="D1190" s="66">
        <f>SUM(D1191:D1208)</f>
        <v>0</v>
      </c>
    </row>
    <row r="1191" spans="1:4" s="82" customFormat="1" ht="15.75" customHeight="1">
      <c r="A1191" s="52">
        <v>2200201</v>
      </c>
      <c r="B1191" s="49" t="s">
        <v>1484</v>
      </c>
      <c r="C1191" s="14"/>
      <c r="D1191" s="112"/>
    </row>
    <row r="1192" spans="1:4" s="82" customFormat="1" ht="15.75" customHeight="1">
      <c r="A1192" s="52">
        <v>2200202</v>
      </c>
      <c r="B1192" s="49" t="s">
        <v>1485</v>
      </c>
      <c r="C1192" s="14"/>
      <c r="D1192" s="112"/>
    </row>
    <row r="1193" spans="1:4" s="82" customFormat="1" ht="15.75" customHeight="1">
      <c r="A1193" s="52">
        <v>2200203</v>
      </c>
      <c r="B1193" s="49" t="s">
        <v>1486</v>
      </c>
      <c r="C1193" s="14"/>
      <c r="D1193" s="112"/>
    </row>
    <row r="1194" spans="1:4" s="82" customFormat="1" ht="15.75" customHeight="1">
      <c r="A1194" s="52">
        <v>2200204</v>
      </c>
      <c r="B1194" s="49" t="s">
        <v>2389</v>
      </c>
      <c r="C1194" s="14"/>
      <c r="D1194" s="112"/>
    </row>
    <row r="1195" spans="1:4" s="82" customFormat="1" ht="15.75" customHeight="1">
      <c r="A1195" s="52">
        <v>2200205</v>
      </c>
      <c r="B1195" s="49" t="s">
        <v>2390</v>
      </c>
      <c r="C1195" s="14"/>
      <c r="D1195" s="112"/>
    </row>
    <row r="1196" spans="1:4" s="82" customFormat="1" ht="15.75" customHeight="1">
      <c r="A1196" s="52">
        <v>2200206</v>
      </c>
      <c r="B1196" s="49" t="s">
        <v>2391</v>
      </c>
      <c r="C1196" s="14"/>
      <c r="D1196" s="112"/>
    </row>
    <row r="1197" spans="1:4" s="82" customFormat="1" ht="15.75" customHeight="1">
      <c r="A1197" s="52">
        <v>2200207</v>
      </c>
      <c r="B1197" s="49" t="s">
        <v>2392</v>
      </c>
      <c r="C1197" s="14"/>
      <c r="D1197" s="112"/>
    </row>
    <row r="1198" spans="1:4" s="82" customFormat="1" ht="15.75" customHeight="1">
      <c r="A1198" s="52">
        <v>2200208</v>
      </c>
      <c r="B1198" s="49" t="s">
        <v>2393</v>
      </c>
      <c r="C1198" s="14"/>
      <c r="D1198" s="112"/>
    </row>
    <row r="1199" spans="1:4" s="82" customFormat="1" ht="15.75" customHeight="1">
      <c r="A1199" s="52">
        <v>2200209</v>
      </c>
      <c r="B1199" s="49" t="s">
        <v>2394</v>
      </c>
      <c r="C1199" s="14"/>
      <c r="D1199" s="112"/>
    </row>
    <row r="1200" spans="1:4" s="82" customFormat="1" ht="15.75" customHeight="1">
      <c r="A1200" s="52">
        <v>2200210</v>
      </c>
      <c r="B1200" s="49" t="s">
        <v>2395</v>
      </c>
      <c r="C1200" s="14"/>
      <c r="D1200" s="112"/>
    </row>
    <row r="1201" spans="1:4" s="82" customFormat="1" ht="15.75" customHeight="1">
      <c r="A1201" s="52">
        <v>2200211</v>
      </c>
      <c r="B1201" s="49" t="s">
        <v>2396</v>
      </c>
      <c r="C1201" s="14"/>
      <c r="D1201" s="112"/>
    </row>
    <row r="1202" spans="1:4" s="82" customFormat="1" ht="15.75" customHeight="1">
      <c r="A1202" s="52">
        <v>2200212</v>
      </c>
      <c r="B1202" s="49" t="s">
        <v>2397</v>
      </c>
      <c r="C1202" s="14"/>
      <c r="D1202" s="112"/>
    </row>
    <row r="1203" spans="1:4" s="82" customFormat="1" ht="15.75" customHeight="1">
      <c r="A1203" s="52">
        <v>2200213</v>
      </c>
      <c r="B1203" s="49" t="s">
        <v>2398</v>
      </c>
      <c r="C1203" s="14"/>
      <c r="D1203" s="112"/>
    </row>
    <row r="1204" spans="1:4" s="82" customFormat="1" ht="15.75" customHeight="1">
      <c r="A1204" s="52">
        <v>2200215</v>
      </c>
      <c r="B1204" s="49" t="s">
        <v>2399</v>
      </c>
      <c r="C1204" s="14"/>
      <c r="D1204" s="112"/>
    </row>
    <row r="1205" spans="1:4" s="82" customFormat="1" ht="15.75" customHeight="1">
      <c r="A1205" s="52">
        <v>2200217</v>
      </c>
      <c r="B1205" s="49" t="s">
        <v>2400</v>
      </c>
      <c r="C1205" s="14"/>
      <c r="D1205" s="112"/>
    </row>
    <row r="1206" spans="1:4" s="82" customFormat="1" ht="15.75" customHeight="1">
      <c r="A1206" s="52">
        <v>2200218</v>
      </c>
      <c r="B1206" s="49" t="s">
        <v>2401</v>
      </c>
      <c r="C1206" s="14"/>
      <c r="D1206" s="112"/>
    </row>
    <row r="1207" spans="1:4" s="82" customFormat="1" ht="15.75" customHeight="1">
      <c r="A1207" s="52">
        <v>2200250</v>
      </c>
      <c r="B1207" s="49" t="s">
        <v>1493</v>
      </c>
      <c r="C1207" s="14"/>
      <c r="D1207" s="112"/>
    </row>
    <row r="1208" spans="1:4" s="82" customFormat="1" ht="15.75" customHeight="1">
      <c r="A1208" s="52">
        <v>2200299</v>
      </c>
      <c r="B1208" s="49" t="s">
        <v>2402</v>
      </c>
      <c r="C1208" s="14"/>
      <c r="D1208" s="112"/>
    </row>
    <row r="1209" spans="1:4" s="82" customFormat="1" ht="15.75" customHeight="1">
      <c r="A1209" s="27">
        <v>22003</v>
      </c>
      <c r="B1209" s="46" t="s">
        <v>2403</v>
      </c>
      <c r="C1209" s="66">
        <f>SUM(C1210:C1217)</f>
        <v>0</v>
      </c>
      <c r="D1209" s="66">
        <f>SUM(D1210:D1217)</f>
        <v>0</v>
      </c>
    </row>
    <row r="1210" spans="1:4" s="82" customFormat="1" ht="15.75" customHeight="1">
      <c r="A1210" s="52">
        <v>2200301</v>
      </c>
      <c r="B1210" s="49" t="s">
        <v>1484</v>
      </c>
      <c r="C1210" s="14"/>
      <c r="D1210" s="112"/>
    </row>
    <row r="1211" spans="1:4" s="82" customFormat="1" ht="15.75" customHeight="1">
      <c r="A1211" s="52">
        <v>2200302</v>
      </c>
      <c r="B1211" s="49" t="s">
        <v>1485</v>
      </c>
      <c r="C1211" s="14"/>
      <c r="D1211" s="112"/>
    </row>
    <row r="1212" spans="1:4" s="82" customFormat="1" ht="15.75" customHeight="1">
      <c r="A1212" s="52">
        <v>2200303</v>
      </c>
      <c r="B1212" s="49" t="s">
        <v>1486</v>
      </c>
      <c r="C1212" s="14"/>
      <c r="D1212" s="112"/>
    </row>
    <row r="1213" spans="1:4" s="82" customFormat="1" ht="15.75" customHeight="1">
      <c r="A1213" s="52">
        <v>2200304</v>
      </c>
      <c r="B1213" s="49" t="s">
        <v>2404</v>
      </c>
      <c r="C1213" s="14"/>
      <c r="D1213" s="112"/>
    </row>
    <row r="1214" spans="1:4" s="82" customFormat="1" ht="15.75" customHeight="1">
      <c r="A1214" s="52">
        <v>2200305</v>
      </c>
      <c r="B1214" s="49" t="s">
        <v>2405</v>
      </c>
      <c r="C1214" s="14"/>
      <c r="D1214" s="112"/>
    </row>
    <row r="1215" spans="1:4" s="82" customFormat="1" ht="15.75" customHeight="1">
      <c r="A1215" s="52">
        <v>2200306</v>
      </c>
      <c r="B1215" s="49" t="s">
        <v>2406</v>
      </c>
      <c r="C1215" s="14"/>
      <c r="D1215" s="112"/>
    </row>
    <row r="1216" spans="1:4" s="82" customFormat="1" ht="15.75" customHeight="1">
      <c r="A1216" s="52">
        <v>2200350</v>
      </c>
      <c r="B1216" s="49" t="s">
        <v>1493</v>
      </c>
      <c r="C1216" s="14"/>
      <c r="D1216" s="112"/>
    </row>
    <row r="1217" spans="1:4" s="82" customFormat="1" ht="15.75" customHeight="1">
      <c r="A1217" s="52">
        <v>2200399</v>
      </c>
      <c r="B1217" s="49" t="s">
        <v>2407</v>
      </c>
      <c r="C1217" s="14"/>
      <c r="D1217" s="112"/>
    </row>
    <row r="1218" spans="1:4" s="82" customFormat="1" ht="15.75" customHeight="1">
      <c r="A1218" s="27">
        <v>22005</v>
      </c>
      <c r="B1218" s="46" t="s">
        <v>2408</v>
      </c>
      <c r="C1218" s="66">
        <f>SUM(C1219:C1232)</f>
        <v>671</v>
      </c>
      <c r="D1218" s="66">
        <f>SUM(D1219:D1232)</f>
        <v>0</v>
      </c>
    </row>
    <row r="1219" spans="1:4" s="82" customFormat="1" ht="15.75" customHeight="1">
      <c r="A1219" s="52">
        <v>2200501</v>
      </c>
      <c r="B1219" s="49" t="s">
        <v>1484</v>
      </c>
      <c r="C1219" s="14"/>
      <c r="D1219" s="112"/>
    </row>
    <row r="1220" spans="1:4" s="82" customFormat="1" ht="15.75" customHeight="1">
      <c r="A1220" s="52">
        <v>2200502</v>
      </c>
      <c r="B1220" s="49" t="s">
        <v>1485</v>
      </c>
      <c r="C1220" s="14">
        <v>78</v>
      </c>
      <c r="D1220" s="112"/>
    </row>
    <row r="1221" spans="1:4" s="82" customFormat="1" ht="15.75" customHeight="1">
      <c r="A1221" s="52">
        <v>2200503</v>
      </c>
      <c r="B1221" s="49" t="s">
        <v>1486</v>
      </c>
      <c r="C1221" s="14"/>
      <c r="D1221" s="112"/>
    </row>
    <row r="1222" spans="1:4" s="82" customFormat="1" ht="15.75" customHeight="1">
      <c r="A1222" s="52">
        <v>2200504</v>
      </c>
      <c r="B1222" s="49" t="s">
        <v>2409</v>
      </c>
      <c r="C1222" s="14">
        <v>180</v>
      </c>
      <c r="D1222" s="112"/>
    </row>
    <row r="1223" spans="1:4" s="82" customFormat="1" ht="15.75" customHeight="1">
      <c r="A1223" s="52">
        <v>2200506</v>
      </c>
      <c r="B1223" s="49" t="s">
        <v>2410</v>
      </c>
      <c r="C1223" s="14"/>
      <c r="D1223" s="112"/>
    </row>
    <row r="1224" spans="1:4" s="82" customFormat="1" ht="15.75" customHeight="1">
      <c r="A1224" s="52">
        <v>2200507</v>
      </c>
      <c r="B1224" s="49" t="s">
        <v>2411</v>
      </c>
      <c r="C1224" s="14"/>
      <c r="D1224" s="112"/>
    </row>
    <row r="1225" spans="1:4" s="82" customFormat="1" ht="15.75" customHeight="1">
      <c r="A1225" s="52">
        <v>2200508</v>
      </c>
      <c r="B1225" s="49" t="s">
        <v>2412</v>
      </c>
      <c r="C1225" s="14"/>
      <c r="D1225" s="112"/>
    </row>
    <row r="1226" spans="1:4" s="82" customFormat="1" ht="15.75" customHeight="1">
      <c r="A1226" s="52">
        <v>2200509</v>
      </c>
      <c r="B1226" s="49" t="s">
        <v>2413</v>
      </c>
      <c r="C1226" s="14">
        <v>413</v>
      </c>
      <c r="D1226" s="112"/>
    </row>
    <row r="1227" spans="1:4" s="82" customFormat="1" ht="15.75" customHeight="1">
      <c r="A1227" s="52">
        <v>2200510</v>
      </c>
      <c r="B1227" s="49" t="s">
        <v>2414</v>
      </c>
      <c r="C1227" s="14"/>
      <c r="D1227" s="112"/>
    </row>
    <row r="1228" spans="1:4" s="82" customFormat="1" ht="15.75" customHeight="1">
      <c r="A1228" s="52">
        <v>2200511</v>
      </c>
      <c r="B1228" s="49" t="s">
        <v>2415</v>
      </c>
      <c r="C1228" s="14"/>
      <c r="D1228" s="112"/>
    </row>
    <row r="1229" spans="1:4" s="82" customFormat="1" ht="15.75" customHeight="1">
      <c r="A1229" s="52">
        <v>2200512</v>
      </c>
      <c r="B1229" s="49" t="s">
        <v>2416</v>
      </c>
      <c r="C1229" s="14"/>
      <c r="D1229" s="112"/>
    </row>
    <row r="1230" spans="1:4" s="82" customFormat="1" ht="15.75" customHeight="1">
      <c r="A1230" s="52">
        <v>2200513</v>
      </c>
      <c r="B1230" s="49" t="s">
        <v>2417</v>
      </c>
      <c r="C1230" s="14"/>
      <c r="D1230" s="112"/>
    </row>
    <row r="1231" spans="1:4" s="82" customFormat="1" ht="15.75" customHeight="1">
      <c r="A1231" s="52">
        <v>2200514</v>
      </c>
      <c r="B1231" s="49" t="s">
        <v>2418</v>
      </c>
      <c r="C1231" s="14"/>
      <c r="D1231" s="112"/>
    </row>
    <row r="1232" spans="1:4" s="82" customFormat="1" ht="15.75" customHeight="1">
      <c r="A1232" s="52">
        <v>2200599</v>
      </c>
      <c r="B1232" s="49" t="s">
        <v>2419</v>
      </c>
      <c r="C1232" s="14"/>
      <c r="D1232" s="112"/>
    </row>
    <row r="1233" spans="1:4" s="82" customFormat="1" ht="15.75" customHeight="1">
      <c r="A1233" s="27">
        <v>22099</v>
      </c>
      <c r="B1233" s="46" t="s">
        <v>2420</v>
      </c>
      <c r="C1233" s="66">
        <f>C1234</f>
        <v>0</v>
      </c>
      <c r="D1233" s="66">
        <f>D1234</f>
        <v>0</v>
      </c>
    </row>
    <row r="1234" spans="1:4" s="82" customFormat="1" ht="15.75" customHeight="1">
      <c r="A1234" s="52">
        <v>2209901</v>
      </c>
      <c r="B1234" s="49" t="s">
        <v>2421</v>
      </c>
      <c r="C1234" s="14"/>
      <c r="D1234" s="112"/>
    </row>
    <row r="1235" spans="1:4" s="82" customFormat="1" ht="15.75" customHeight="1">
      <c r="A1235" s="27">
        <v>221</v>
      </c>
      <c r="B1235" s="46" t="s">
        <v>2422</v>
      </c>
      <c r="C1235" s="66">
        <f>C1236+C1245+C1249</f>
        <v>24547</v>
      </c>
      <c r="D1235" s="66">
        <f>D1236+D1245+D1249</f>
        <v>0</v>
      </c>
    </row>
    <row r="1236" spans="1:4" s="82" customFormat="1" ht="15.75" customHeight="1">
      <c r="A1236" s="27">
        <v>22101</v>
      </c>
      <c r="B1236" s="46" t="s">
        <v>2423</v>
      </c>
      <c r="C1236" s="66">
        <f>SUM(C1237:C1244)</f>
        <v>0</v>
      </c>
      <c r="D1236" s="66">
        <f>SUM(D1237:D1244)</f>
        <v>0</v>
      </c>
    </row>
    <row r="1237" spans="1:4" s="82" customFormat="1" ht="15.75" customHeight="1">
      <c r="A1237" s="52">
        <v>2210101</v>
      </c>
      <c r="B1237" s="49" t="s">
        <v>2424</v>
      </c>
      <c r="C1237" s="14"/>
      <c r="D1237" s="112"/>
    </row>
    <row r="1238" spans="1:4" s="82" customFormat="1" ht="15.75" customHeight="1">
      <c r="A1238" s="52">
        <v>2210102</v>
      </c>
      <c r="B1238" s="49" t="s">
        <v>2425</v>
      </c>
      <c r="C1238" s="14"/>
      <c r="D1238" s="112"/>
    </row>
    <row r="1239" spans="1:4" s="82" customFormat="1" ht="15.75" customHeight="1">
      <c r="A1239" s="52">
        <v>2210103</v>
      </c>
      <c r="B1239" s="49" t="s">
        <v>2426</v>
      </c>
      <c r="C1239" s="14"/>
      <c r="D1239" s="112"/>
    </row>
    <row r="1240" spans="1:4" s="82" customFormat="1" ht="15.75" customHeight="1">
      <c r="A1240" s="52">
        <v>2210104</v>
      </c>
      <c r="B1240" s="49" t="s">
        <v>2427</v>
      </c>
      <c r="C1240" s="14"/>
      <c r="D1240" s="112"/>
    </row>
    <row r="1241" spans="1:4" s="82" customFormat="1" ht="15.75" customHeight="1">
      <c r="A1241" s="52">
        <v>2210105</v>
      </c>
      <c r="B1241" s="49" t="s">
        <v>2428</v>
      </c>
      <c r="C1241" s="14"/>
      <c r="D1241" s="112"/>
    </row>
    <row r="1242" spans="1:4" s="82" customFormat="1" ht="15.75" customHeight="1">
      <c r="A1242" s="52">
        <v>2210106</v>
      </c>
      <c r="B1242" s="49" t="s">
        <v>2429</v>
      </c>
      <c r="C1242" s="14"/>
      <c r="D1242" s="112"/>
    </row>
    <row r="1243" spans="1:4" s="82" customFormat="1" ht="15.75" customHeight="1">
      <c r="A1243" s="52">
        <v>2210107</v>
      </c>
      <c r="B1243" s="49" t="s">
        <v>2430</v>
      </c>
      <c r="C1243" s="14"/>
      <c r="D1243" s="112"/>
    </row>
    <row r="1244" spans="1:4" s="82" customFormat="1" ht="15.75" customHeight="1">
      <c r="A1244" s="52">
        <v>2210199</v>
      </c>
      <c r="B1244" s="49" t="s">
        <v>2431</v>
      </c>
      <c r="C1244" s="14"/>
      <c r="D1244" s="112"/>
    </row>
    <row r="1245" spans="1:4" s="82" customFormat="1" ht="15.75" customHeight="1">
      <c r="A1245" s="27">
        <v>22102</v>
      </c>
      <c r="B1245" s="46" t="s">
        <v>2432</v>
      </c>
      <c r="C1245" s="66">
        <f>SUM(C1246:C1248)</f>
        <v>12651</v>
      </c>
      <c r="D1245" s="66">
        <f>SUM(D1246:D1248)</f>
        <v>0</v>
      </c>
    </row>
    <row r="1246" spans="1:4" s="82" customFormat="1" ht="15.75" customHeight="1">
      <c r="A1246" s="52">
        <v>2210201</v>
      </c>
      <c r="B1246" s="49" t="s">
        <v>2433</v>
      </c>
      <c r="C1246" s="14">
        <v>12651</v>
      </c>
      <c r="D1246" s="112"/>
    </row>
    <row r="1247" spans="1:4" s="82" customFormat="1" ht="15.75" customHeight="1">
      <c r="A1247" s="52">
        <v>2210202</v>
      </c>
      <c r="B1247" s="49" t="s">
        <v>2434</v>
      </c>
      <c r="C1247" s="14"/>
      <c r="D1247" s="112"/>
    </row>
    <row r="1248" spans="1:4" s="82" customFormat="1" ht="15.75" customHeight="1">
      <c r="A1248" s="52">
        <v>2210203</v>
      </c>
      <c r="B1248" s="49" t="s">
        <v>2435</v>
      </c>
      <c r="C1248" s="14"/>
      <c r="D1248" s="112"/>
    </row>
    <row r="1249" spans="1:4" s="82" customFormat="1" ht="15.75" customHeight="1">
      <c r="A1249" s="27">
        <v>22103</v>
      </c>
      <c r="B1249" s="46" t="s">
        <v>2436</v>
      </c>
      <c r="C1249" s="66">
        <f>SUM(C1250:C1252)</f>
        <v>11896</v>
      </c>
      <c r="D1249" s="66">
        <f>SUM(D1250:D1252)</f>
        <v>0</v>
      </c>
    </row>
    <row r="1250" spans="1:4" s="82" customFormat="1" ht="15.75" customHeight="1">
      <c r="A1250" s="52">
        <v>2210301</v>
      </c>
      <c r="B1250" s="49" t="s">
        <v>2437</v>
      </c>
      <c r="C1250" s="14"/>
      <c r="D1250" s="112"/>
    </row>
    <row r="1251" spans="1:4" s="82" customFormat="1" ht="15.75" customHeight="1">
      <c r="A1251" s="52">
        <v>2210302</v>
      </c>
      <c r="B1251" s="49" t="s">
        <v>2438</v>
      </c>
      <c r="C1251" s="14">
        <v>11896</v>
      </c>
      <c r="D1251" s="112"/>
    </row>
    <row r="1252" spans="1:4" s="82" customFormat="1" ht="15.75" customHeight="1">
      <c r="A1252" s="52">
        <v>2210399</v>
      </c>
      <c r="B1252" s="49" t="s">
        <v>2439</v>
      </c>
      <c r="C1252" s="14"/>
      <c r="D1252" s="112"/>
    </row>
    <row r="1253" spans="1:4" s="82" customFormat="1" ht="15.75" customHeight="1">
      <c r="A1253" s="27">
        <v>222</v>
      </c>
      <c r="B1253" s="46" t="s">
        <v>2440</v>
      </c>
      <c r="C1253" s="66">
        <f>C1254+C1269+C1283+C1288+C1294</f>
        <v>0</v>
      </c>
      <c r="D1253" s="66">
        <f>D1254+D1269+D1283+D1288+D1294</f>
        <v>0</v>
      </c>
    </row>
    <row r="1254" spans="1:4" s="82" customFormat="1" ht="15.75" customHeight="1">
      <c r="A1254" s="27">
        <v>22201</v>
      </c>
      <c r="B1254" s="46" t="s">
        <v>2441</v>
      </c>
      <c r="C1254" s="66">
        <f>SUM(C1255:C1268)</f>
        <v>0</v>
      </c>
      <c r="D1254" s="66">
        <f>SUM(D1255:D1268)</f>
        <v>0</v>
      </c>
    </row>
    <row r="1255" spans="1:4" s="82" customFormat="1" ht="15.75" customHeight="1">
      <c r="A1255" s="52">
        <v>2220101</v>
      </c>
      <c r="B1255" s="49" t="s">
        <v>1484</v>
      </c>
      <c r="C1255" s="14"/>
      <c r="D1255" s="112"/>
    </row>
    <row r="1256" spans="1:4" s="82" customFormat="1" ht="15.75" customHeight="1">
      <c r="A1256" s="52">
        <v>2220102</v>
      </c>
      <c r="B1256" s="49" t="s">
        <v>1485</v>
      </c>
      <c r="C1256" s="14"/>
      <c r="D1256" s="112"/>
    </row>
    <row r="1257" spans="1:4" s="82" customFormat="1" ht="15.75" customHeight="1">
      <c r="A1257" s="52">
        <v>2220103</v>
      </c>
      <c r="B1257" s="49" t="s">
        <v>1486</v>
      </c>
      <c r="C1257" s="14"/>
      <c r="D1257" s="112"/>
    </row>
    <row r="1258" spans="1:4" s="82" customFormat="1" ht="15.75" customHeight="1">
      <c r="A1258" s="52">
        <v>2220104</v>
      </c>
      <c r="B1258" s="49" t="s">
        <v>2442</v>
      </c>
      <c r="C1258" s="14"/>
      <c r="D1258" s="112"/>
    </row>
    <row r="1259" spans="1:4" s="82" customFormat="1" ht="15.75" customHeight="1">
      <c r="A1259" s="52">
        <v>2220105</v>
      </c>
      <c r="B1259" s="49" t="s">
        <v>2443</v>
      </c>
      <c r="C1259" s="14"/>
      <c r="D1259" s="112"/>
    </row>
    <row r="1260" spans="1:4" s="82" customFormat="1" ht="15.75" customHeight="1">
      <c r="A1260" s="52">
        <v>2220106</v>
      </c>
      <c r="B1260" s="49" t="s">
        <v>2444</v>
      </c>
      <c r="C1260" s="14"/>
      <c r="D1260" s="112"/>
    </row>
    <row r="1261" spans="1:4" s="82" customFormat="1" ht="15.75" customHeight="1">
      <c r="A1261" s="52">
        <v>2220107</v>
      </c>
      <c r="B1261" s="49" t="s">
        <v>2445</v>
      </c>
      <c r="C1261" s="14"/>
      <c r="D1261" s="112"/>
    </row>
    <row r="1262" spans="1:4" s="82" customFormat="1" ht="15.75" customHeight="1">
      <c r="A1262" s="52">
        <v>2220112</v>
      </c>
      <c r="B1262" s="49" t="s">
        <v>2446</v>
      </c>
      <c r="C1262" s="14"/>
      <c r="D1262" s="112"/>
    </row>
    <row r="1263" spans="1:4" s="82" customFormat="1" ht="15.75" customHeight="1">
      <c r="A1263" s="52">
        <v>2220113</v>
      </c>
      <c r="B1263" s="49" t="s">
        <v>2447</v>
      </c>
      <c r="C1263" s="14"/>
      <c r="D1263" s="112"/>
    </row>
    <row r="1264" spans="1:4" s="82" customFormat="1" ht="15.75" customHeight="1">
      <c r="A1264" s="52">
        <v>2220114</v>
      </c>
      <c r="B1264" s="49" t="s">
        <v>2448</v>
      </c>
      <c r="C1264" s="14"/>
      <c r="D1264" s="112"/>
    </row>
    <row r="1265" spans="1:4" s="82" customFormat="1" ht="15.75" customHeight="1">
      <c r="A1265" s="52">
        <v>2220115</v>
      </c>
      <c r="B1265" s="49" t="s">
        <v>2449</v>
      </c>
      <c r="C1265" s="14"/>
      <c r="D1265" s="112"/>
    </row>
    <row r="1266" spans="1:4" s="82" customFormat="1" ht="15.75" customHeight="1">
      <c r="A1266" s="52">
        <v>2220118</v>
      </c>
      <c r="B1266" s="49" t="s">
        <v>2450</v>
      </c>
      <c r="C1266" s="14"/>
      <c r="D1266" s="112"/>
    </row>
    <row r="1267" spans="1:4" s="82" customFormat="1" ht="15.75" customHeight="1">
      <c r="A1267" s="52">
        <v>2220150</v>
      </c>
      <c r="B1267" s="49" t="s">
        <v>1493</v>
      </c>
      <c r="C1267" s="14"/>
      <c r="D1267" s="112"/>
    </row>
    <row r="1268" spans="1:4" s="82" customFormat="1" ht="15.75" customHeight="1">
      <c r="A1268" s="52">
        <v>2220199</v>
      </c>
      <c r="B1268" s="49" t="s">
        <v>2451</v>
      </c>
      <c r="C1268" s="14"/>
      <c r="D1268" s="112"/>
    </row>
    <row r="1269" spans="1:4" s="82" customFormat="1" ht="15.75" customHeight="1">
      <c r="A1269" s="27">
        <v>22202</v>
      </c>
      <c r="B1269" s="46" t="s">
        <v>2452</v>
      </c>
      <c r="C1269" s="66">
        <f>SUM(C1270:C1282)</f>
        <v>0</v>
      </c>
      <c r="D1269" s="66">
        <f>SUM(D1270:D1282)</f>
        <v>0</v>
      </c>
    </row>
    <row r="1270" spans="1:4" s="82" customFormat="1" ht="15.75" customHeight="1">
      <c r="A1270" s="52">
        <v>2220201</v>
      </c>
      <c r="B1270" s="49" t="s">
        <v>1484</v>
      </c>
      <c r="C1270" s="14"/>
      <c r="D1270" s="112"/>
    </row>
    <row r="1271" spans="1:4" s="82" customFormat="1" ht="15.75" customHeight="1">
      <c r="A1271" s="52">
        <v>2220202</v>
      </c>
      <c r="B1271" s="49" t="s">
        <v>1485</v>
      </c>
      <c r="C1271" s="14"/>
      <c r="D1271" s="112"/>
    </row>
    <row r="1272" spans="1:4" s="82" customFormat="1" ht="15.75" customHeight="1">
      <c r="A1272" s="52">
        <v>2220203</v>
      </c>
      <c r="B1272" s="49" t="s">
        <v>1486</v>
      </c>
      <c r="C1272" s="14"/>
      <c r="D1272" s="112"/>
    </row>
    <row r="1273" spans="1:4" s="82" customFormat="1" ht="15.75" customHeight="1">
      <c r="A1273" s="52">
        <v>2220204</v>
      </c>
      <c r="B1273" s="49" t="s">
        <v>2453</v>
      </c>
      <c r="C1273" s="14"/>
      <c r="D1273" s="112"/>
    </row>
    <row r="1274" spans="1:4" s="82" customFormat="1" ht="15.75" customHeight="1">
      <c r="A1274" s="52">
        <v>2220205</v>
      </c>
      <c r="B1274" s="49" t="s">
        <v>2454</v>
      </c>
      <c r="C1274" s="14"/>
      <c r="D1274" s="112"/>
    </row>
    <row r="1275" spans="1:4" s="82" customFormat="1" ht="15.75" customHeight="1">
      <c r="A1275" s="52">
        <v>2220206</v>
      </c>
      <c r="B1275" s="49" t="s">
        <v>2455</v>
      </c>
      <c r="C1275" s="14"/>
      <c r="D1275" s="112"/>
    </row>
    <row r="1276" spans="1:4" s="82" customFormat="1" ht="15.75" customHeight="1">
      <c r="A1276" s="52">
        <v>2220207</v>
      </c>
      <c r="B1276" s="49" t="s">
        <v>2456</v>
      </c>
      <c r="C1276" s="14"/>
      <c r="D1276" s="112"/>
    </row>
    <row r="1277" spans="1:4" s="82" customFormat="1" ht="15.75" customHeight="1">
      <c r="A1277" s="52">
        <v>2220209</v>
      </c>
      <c r="B1277" s="49" t="s">
        <v>2457</v>
      </c>
      <c r="C1277" s="14"/>
      <c r="D1277" s="112"/>
    </row>
    <row r="1278" spans="1:4" s="82" customFormat="1" ht="15.75" customHeight="1">
      <c r="A1278" s="52">
        <v>2220210</v>
      </c>
      <c r="B1278" s="49" t="s">
        <v>2458</v>
      </c>
      <c r="C1278" s="14"/>
      <c r="D1278" s="112"/>
    </row>
    <row r="1279" spans="1:4" s="82" customFormat="1" ht="15.75" customHeight="1">
      <c r="A1279" s="52">
        <v>2220211</v>
      </c>
      <c r="B1279" s="49" t="s">
        <v>2459</v>
      </c>
      <c r="C1279" s="14"/>
      <c r="D1279" s="112"/>
    </row>
    <row r="1280" spans="1:4" s="82" customFormat="1" ht="15.75" customHeight="1">
      <c r="A1280" s="52">
        <v>2220212</v>
      </c>
      <c r="B1280" s="49" t="s">
        <v>2460</v>
      </c>
      <c r="C1280" s="14"/>
      <c r="D1280" s="112"/>
    </row>
    <row r="1281" spans="1:4" s="82" customFormat="1" ht="15.75" customHeight="1">
      <c r="A1281" s="52">
        <v>2220250</v>
      </c>
      <c r="B1281" s="49" t="s">
        <v>1493</v>
      </c>
      <c r="C1281" s="14"/>
      <c r="D1281" s="112"/>
    </row>
    <row r="1282" spans="1:4" s="82" customFormat="1" ht="15.75" customHeight="1">
      <c r="A1282" s="52">
        <v>2220299</v>
      </c>
      <c r="B1282" s="49" t="s">
        <v>2461</v>
      </c>
      <c r="C1282" s="14"/>
      <c r="D1282" s="112"/>
    </row>
    <row r="1283" spans="1:4" s="82" customFormat="1" ht="15.75" customHeight="1">
      <c r="A1283" s="27">
        <v>22203</v>
      </c>
      <c r="B1283" s="46" t="s">
        <v>2462</v>
      </c>
      <c r="C1283" s="66">
        <f>SUM(C1284:C1287)</f>
        <v>0</v>
      </c>
      <c r="D1283" s="66">
        <f>SUM(D1284:D1287)</f>
        <v>0</v>
      </c>
    </row>
    <row r="1284" spans="1:4" s="82" customFormat="1" ht="15.75" customHeight="1">
      <c r="A1284" s="52">
        <v>2220301</v>
      </c>
      <c r="B1284" s="49" t="s">
        <v>2463</v>
      </c>
      <c r="C1284" s="14"/>
      <c r="D1284" s="112"/>
    </row>
    <row r="1285" spans="1:4" s="82" customFormat="1" ht="15.75" customHeight="1">
      <c r="A1285" s="52">
        <v>2220303</v>
      </c>
      <c r="B1285" s="49" t="s">
        <v>2464</v>
      </c>
      <c r="C1285" s="14"/>
      <c r="D1285" s="112"/>
    </row>
    <row r="1286" spans="1:4" s="82" customFormat="1" ht="15.75" customHeight="1">
      <c r="A1286" s="52">
        <v>2220304</v>
      </c>
      <c r="B1286" s="49" t="s">
        <v>2465</v>
      </c>
      <c r="C1286" s="14"/>
      <c r="D1286" s="112"/>
    </row>
    <row r="1287" spans="1:4" s="82" customFormat="1" ht="15.75" customHeight="1">
      <c r="A1287" s="52">
        <v>2220399</v>
      </c>
      <c r="B1287" s="49" t="s">
        <v>2466</v>
      </c>
      <c r="C1287" s="14"/>
      <c r="D1287" s="112"/>
    </row>
    <row r="1288" spans="1:4" s="82" customFormat="1" ht="15.75" customHeight="1">
      <c r="A1288" s="27">
        <v>22204</v>
      </c>
      <c r="B1288" s="46" t="s">
        <v>2467</v>
      </c>
      <c r="C1288" s="66">
        <f>SUM(C1289:C1293)</f>
        <v>0</v>
      </c>
      <c r="D1288" s="66">
        <f>SUM(D1289:D1293)</f>
        <v>0</v>
      </c>
    </row>
    <row r="1289" spans="1:4" s="82" customFormat="1" ht="15.75" customHeight="1">
      <c r="A1289" s="52">
        <v>2220401</v>
      </c>
      <c r="B1289" s="49" t="s">
        <v>2468</v>
      </c>
      <c r="C1289" s="14"/>
      <c r="D1289" s="112"/>
    </row>
    <row r="1290" spans="1:4" s="82" customFormat="1" ht="15.75" customHeight="1">
      <c r="A1290" s="52">
        <v>2220402</v>
      </c>
      <c r="B1290" s="49" t="s">
        <v>2469</v>
      </c>
      <c r="C1290" s="14"/>
      <c r="D1290" s="112"/>
    </row>
    <row r="1291" spans="1:4" s="82" customFormat="1" ht="15.75" customHeight="1">
      <c r="A1291" s="52">
        <v>2220403</v>
      </c>
      <c r="B1291" s="49" t="s">
        <v>2470</v>
      </c>
      <c r="C1291" s="14"/>
      <c r="D1291" s="112"/>
    </row>
    <row r="1292" spans="1:4" s="82" customFormat="1" ht="15.75" customHeight="1">
      <c r="A1292" s="52">
        <v>2220404</v>
      </c>
      <c r="B1292" s="49" t="s">
        <v>2471</v>
      </c>
      <c r="C1292" s="14"/>
      <c r="D1292" s="112"/>
    </row>
    <row r="1293" spans="1:4" s="82" customFormat="1" ht="15.75" customHeight="1">
      <c r="A1293" s="52">
        <v>2220499</v>
      </c>
      <c r="B1293" s="49" t="s">
        <v>2472</v>
      </c>
      <c r="C1293" s="14"/>
      <c r="D1293" s="112"/>
    </row>
    <row r="1294" spans="1:4" s="82" customFormat="1" ht="15.75" customHeight="1">
      <c r="A1294" s="27">
        <v>22205</v>
      </c>
      <c r="B1294" s="46" t="s">
        <v>2473</v>
      </c>
      <c r="C1294" s="66">
        <f>SUM(C1295:C1305)</f>
        <v>0</v>
      </c>
      <c r="D1294" s="66">
        <f>SUM(D1295:D1305)</f>
        <v>0</v>
      </c>
    </row>
    <row r="1295" spans="1:4" s="82" customFormat="1" ht="15.75" customHeight="1">
      <c r="A1295" s="52">
        <v>2220501</v>
      </c>
      <c r="B1295" s="49" t="s">
        <v>2474</v>
      </c>
      <c r="C1295" s="14"/>
      <c r="D1295" s="112"/>
    </row>
    <row r="1296" spans="1:4" s="82" customFormat="1" ht="15.75" customHeight="1">
      <c r="A1296" s="52">
        <v>2220502</v>
      </c>
      <c r="B1296" s="49" t="s">
        <v>2475</v>
      </c>
      <c r="C1296" s="14"/>
      <c r="D1296" s="112"/>
    </row>
    <row r="1297" spans="1:4" s="82" customFormat="1" ht="15.75" customHeight="1">
      <c r="A1297" s="52">
        <v>2220503</v>
      </c>
      <c r="B1297" s="49" t="s">
        <v>2476</v>
      </c>
      <c r="C1297" s="14"/>
      <c r="D1297" s="112"/>
    </row>
    <row r="1298" spans="1:4" s="82" customFormat="1" ht="15.75" customHeight="1">
      <c r="A1298" s="52">
        <v>2220504</v>
      </c>
      <c r="B1298" s="49" t="s">
        <v>2477</v>
      </c>
      <c r="C1298" s="14"/>
      <c r="D1298" s="112"/>
    </row>
    <row r="1299" spans="1:4" s="82" customFormat="1" ht="15.75" customHeight="1">
      <c r="A1299" s="52">
        <v>2220505</v>
      </c>
      <c r="B1299" s="49" t="s">
        <v>2478</v>
      </c>
      <c r="C1299" s="14"/>
      <c r="D1299" s="112"/>
    </row>
    <row r="1300" spans="1:4" s="82" customFormat="1" ht="15.75" customHeight="1">
      <c r="A1300" s="52">
        <v>2220506</v>
      </c>
      <c r="B1300" s="49" t="s">
        <v>2479</v>
      </c>
      <c r="C1300" s="14"/>
      <c r="D1300" s="112"/>
    </row>
    <row r="1301" spans="1:4" s="82" customFormat="1" ht="15.75" customHeight="1">
      <c r="A1301" s="52">
        <v>2220507</v>
      </c>
      <c r="B1301" s="49" t="s">
        <v>2480</v>
      </c>
      <c r="C1301" s="14"/>
      <c r="D1301" s="112"/>
    </row>
    <row r="1302" spans="1:4" s="82" customFormat="1" ht="15.75" customHeight="1">
      <c r="A1302" s="52">
        <v>2220508</v>
      </c>
      <c r="B1302" s="49" t="s">
        <v>2481</v>
      </c>
      <c r="C1302" s="14"/>
      <c r="D1302" s="112"/>
    </row>
    <row r="1303" spans="1:4" s="82" customFormat="1" ht="15.75" customHeight="1">
      <c r="A1303" s="52">
        <v>2220509</v>
      </c>
      <c r="B1303" s="49" t="s">
        <v>2482</v>
      </c>
      <c r="C1303" s="14"/>
      <c r="D1303" s="112"/>
    </row>
    <row r="1304" spans="1:4" s="82" customFormat="1" ht="15.75" customHeight="1">
      <c r="A1304" s="52">
        <v>2220510</v>
      </c>
      <c r="B1304" s="49" t="s">
        <v>2483</v>
      </c>
      <c r="C1304" s="14"/>
      <c r="D1304" s="112"/>
    </row>
    <row r="1305" spans="1:4" s="82" customFormat="1" ht="15.75" customHeight="1">
      <c r="A1305" s="52">
        <v>2220599</v>
      </c>
      <c r="B1305" s="49" t="s">
        <v>2484</v>
      </c>
      <c r="C1305" s="14"/>
      <c r="D1305" s="112"/>
    </row>
    <row r="1306" spans="1:4" s="82" customFormat="1" ht="15.75" customHeight="1">
      <c r="A1306" s="27">
        <v>224</v>
      </c>
      <c r="B1306" s="46" t="s">
        <v>2485</v>
      </c>
      <c r="C1306" s="66">
        <f>C1307+C1319+C1325+C1331+C1339+C1352+C1356+C1362</f>
        <v>1559</v>
      </c>
      <c r="D1306" s="66">
        <f>D1307+D1319+D1325+D1331+D1339+D1352+D1356+D1362</f>
        <v>200</v>
      </c>
    </row>
    <row r="1307" spans="1:4" s="82" customFormat="1" ht="15.75" customHeight="1">
      <c r="A1307" s="27">
        <v>22401</v>
      </c>
      <c r="B1307" s="46" t="s">
        <v>2486</v>
      </c>
      <c r="C1307" s="66">
        <f>SUM(C1308:C1318)</f>
        <v>866</v>
      </c>
      <c r="D1307" s="66">
        <f>SUM(D1308:D1318)</f>
        <v>0</v>
      </c>
    </row>
    <row r="1308" spans="1:4" s="82" customFormat="1" ht="15.75" customHeight="1">
      <c r="A1308" s="52">
        <v>2240101</v>
      </c>
      <c r="B1308" s="49" t="s">
        <v>1484</v>
      </c>
      <c r="C1308" s="14">
        <v>794</v>
      </c>
      <c r="D1308" s="112"/>
    </row>
    <row r="1309" spans="1:4" s="82" customFormat="1" ht="15.75" customHeight="1">
      <c r="A1309" s="52">
        <v>2240102</v>
      </c>
      <c r="B1309" s="49" t="s">
        <v>1485</v>
      </c>
      <c r="C1309" s="14"/>
      <c r="D1309" s="112"/>
    </row>
    <row r="1310" spans="1:4" s="82" customFormat="1" ht="15.75" customHeight="1">
      <c r="A1310" s="52">
        <v>2240103</v>
      </c>
      <c r="B1310" s="49" t="s">
        <v>1486</v>
      </c>
      <c r="C1310" s="14"/>
      <c r="D1310" s="112"/>
    </row>
    <row r="1311" spans="1:4" s="82" customFormat="1" ht="15.75" customHeight="1">
      <c r="A1311" s="52">
        <v>2240104</v>
      </c>
      <c r="B1311" s="49" t="s">
        <v>2487</v>
      </c>
      <c r="C1311" s="14"/>
      <c r="D1311" s="112"/>
    </row>
    <row r="1312" spans="1:4" s="82" customFormat="1" ht="15.75" customHeight="1">
      <c r="A1312" s="52">
        <v>2240105</v>
      </c>
      <c r="B1312" s="49" t="s">
        <v>2488</v>
      </c>
      <c r="C1312" s="14"/>
      <c r="D1312" s="112"/>
    </row>
    <row r="1313" spans="1:4" s="82" customFormat="1" ht="15.75" customHeight="1">
      <c r="A1313" s="52">
        <v>2240106</v>
      </c>
      <c r="B1313" s="49" t="s">
        <v>2489</v>
      </c>
      <c r="C1313" s="14"/>
      <c r="D1313" s="112"/>
    </row>
    <row r="1314" spans="1:4" s="82" customFormat="1" ht="15.75" customHeight="1">
      <c r="A1314" s="52">
        <v>2240107</v>
      </c>
      <c r="B1314" s="49" t="s">
        <v>2490</v>
      </c>
      <c r="C1314" s="14"/>
      <c r="D1314" s="112"/>
    </row>
    <row r="1315" spans="1:4" s="82" customFormat="1" ht="15.75" customHeight="1">
      <c r="A1315" s="52">
        <v>2240108</v>
      </c>
      <c r="B1315" s="49" t="s">
        <v>2491</v>
      </c>
      <c r="C1315" s="14"/>
      <c r="D1315" s="112"/>
    </row>
    <row r="1316" spans="1:4" s="82" customFormat="1" ht="15.75" customHeight="1">
      <c r="A1316" s="52">
        <v>2240109</v>
      </c>
      <c r="B1316" s="49" t="s">
        <v>2492</v>
      </c>
      <c r="C1316" s="14"/>
      <c r="D1316" s="112"/>
    </row>
    <row r="1317" spans="1:4" s="82" customFormat="1" ht="15.75" customHeight="1">
      <c r="A1317" s="52">
        <v>2240150</v>
      </c>
      <c r="B1317" s="49" t="s">
        <v>1493</v>
      </c>
      <c r="C1317" s="14">
        <v>72</v>
      </c>
      <c r="D1317" s="112"/>
    </row>
    <row r="1318" spans="1:4" s="82" customFormat="1" ht="15.75" customHeight="1">
      <c r="A1318" s="52">
        <v>2240199</v>
      </c>
      <c r="B1318" s="49" t="s">
        <v>2493</v>
      </c>
      <c r="C1318" s="14"/>
      <c r="D1318" s="112"/>
    </row>
    <row r="1319" spans="1:4" s="82" customFormat="1" ht="15.75" customHeight="1">
      <c r="A1319" s="27">
        <v>22402</v>
      </c>
      <c r="B1319" s="46" t="s">
        <v>2494</v>
      </c>
      <c r="C1319" s="66">
        <f>SUM(C1320:C1324)</f>
        <v>200</v>
      </c>
      <c r="D1319" s="66">
        <f>SUM(D1320:D1324)</f>
        <v>200</v>
      </c>
    </row>
    <row r="1320" spans="1:4" s="82" customFormat="1" ht="15.75" customHeight="1">
      <c r="A1320" s="52">
        <v>2240201</v>
      </c>
      <c r="B1320" s="49" t="s">
        <v>1484</v>
      </c>
      <c r="C1320" s="14"/>
      <c r="D1320" s="112"/>
    </row>
    <row r="1321" spans="1:4" s="82" customFormat="1" ht="15.75" customHeight="1">
      <c r="A1321" s="52">
        <v>2240202</v>
      </c>
      <c r="B1321" s="49" t="s">
        <v>1485</v>
      </c>
      <c r="C1321" s="14"/>
      <c r="D1321" s="112"/>
    </row>
    <row r="1322" spans="1:4" s="82" customFormat="1" ht="15.75" customHeight="1">
      <c r="A1322" s="52">
        <v>2240203</v>
      </c>
      <c r="B1322" s="49" t="s">
        <v>1486</v>
      </c>
      <c r="C1322" s="14"/>
      <c r="D1322" s="112"/>
    </row>
    <row r="1323" spans="1:4" s="82" customFormat="1" ht="15.75" customHeight="1">
      <c r="A1323" s="52">
        <v>2240204</v>
      </c>
      <c r="B1323" s="49" t="s">
        <v>2495</v>
      </c>
      <c r="C1323" s="14"/>
      <c r="D1323" s="112"/>
    </row>
    <row r="1324" spans="1:4" s="82" customFormat="1" ht="15.75" customHeight="1">
      <c r="A1324" s="52">
        <v>2240299</v>
      </c>
      <c r="B1324" s="49" t="s">
        <v>2496</v>
      </c>
      <c r="C1324" s="14">
        <v>200</v>
      </c>
      <c r="D1324" s="112">
        <v>200</v>
      </c>
    </row>
    <row r="1325" spans="1:4" s="82" customFormat="1" ht="15.75" customHeight="1">
      <c r="A1325" s="27">
        <v>22403</v>
      </c>
      <c r="B1325" s="46" t="s">
        <v>2497</v>
      </c>
      <c r="C1325" s="66">
        <f>SUM(C1326:C1330)</f>
        <v>0</v>
      </c>
      <c r="D1325" s="66">
        <f>SUM(D1326:D1330)</f>
        <v>0</v>
      </c>
    </row>
    <row r="1326" spans="1:4" s="82" customFormat="1" ht="15.75" customHeight="1">
      <c r="A1326" s="52">
        <v>2240301</v>
      </c>
      <c r="B1326" s="49" t="s">
        <v>1484</v>
      </c>
      <c r="C1326" s="14"/>
      <c r="D1326" s="112"/>
    </row>
    <row r="1327" spans="1:4" s="82" customFormat="1" ht="15.75" customHeight="1">
      <c r="A1327" s="52">
        <v>2240302</v>
      </c>
      <c r="B1327" s="49" t="s">
        <v>1485</v>
      </c>
      <c r="C1327" s="14"/>
      <c r="D1327" s="112"/>
    </row>
    <row r="1328" spans="1:4" s="82" customFormat="1" ht="15.75" customHeight="1">
      <c r="A1328" s="52">
        <v>2240303</v>
      </c>
      <c r="B1328" s="49" t="s">
        <v>1486</v>
      </c>
      <c r="C1328" s="14"/>
      <c r="D1328" s="112"/>
    </row>
    <row r="1329" spans="1:4" s="82" customFormat="1" ht="15.75" customHeight="1">
      <c r="A1329" s="52">
        <v>2240304</v>
      </c>
      <c r="B1329" s="49" t="s">
        <v>2498</v>
      </c>
      <c r="C1329" s="14"/>
      <c r="D1329" s="112"/>
    </row>
    <row r="1330" spans="1:4" s="82" customFormat="1" ht="15.75" customHeight="1">
      <c r="A1330" s="52">
        <v>2240399</v>
      </c>
      <c r="B1330" s="49" t="s">
        <v>2499</v>
      </c>
      <c r="C1330" s="14"/>
      <c r="D1330" s="112"/>
    </row>
    <row r="1331" spans="1:4" s="82" customFormat="1" ht="15.75" customHeight="1">
      <c r="A1331" s="27">
        <v>22404</v>
      </c>
      <c r="B1331" s="46" t="s">
        <v>2500</v>
      </c>
      <c r="C1331" s="66">
        <f>SUM(C1332:C1338)</f>
        <v>0</v>
      </c>
      <c r="D1331" s="66">
        <f>SUM(D1332:D1338)</f>
        <v>0</v>
      </c>
    </row>
    <row r="1332" spans="1:4" s="82" customFormat="1" ht="15.75" customHeight="1">
      <c r="A1332" s="52">
        <v>2240401</v>
      </c>
      <c r="B1332" s="49" t="s">
        <v>1484</v>
      </c>
      <c r="C1332" s="14"/>
      <c r="D1332" s="112"/>
    </row>
    <row r="1333" spans="1:4" s="82" customFormat="1" ht="15.75" customHeight="1">
      <c r="A1333" s="52">
        <v>2240402</v>
      </c>
      <c r="B1333" s="49" t="s">
        <v>1485</v>
      </c>
      <c r="C1333" s="14"/>
      <c r="D1333" s="112"/>
    </row>
    <row r="1334" spans="1:4" s="82" customFormat="1" ht="15.75" customHeight="1">
      <c r="A1334" s="52">
        <v>2240403</v>
      </c>
      <c r="B1334" s="49" t="s">
        <v>1486</v>
      </c>
      <c r="C1334" s="14"/>
      <c r="D1334" s="112"/>
    </row>
    <row r="1335" spans="1:4" s="82" customFormat="1" ht="15.75" customHeight="1">
      <c r="A1335" s="52">
        <v>2240404</v>
      </c>
      <c r="B1335" s="49" t="s">
        <v>2501</v>
      </c>
      <c r="C1335" s="14"/>
      <c r="D1335" s="112"/>
    </row>
    <row r="1336" spans="1:4" s="82" customFormat="1" ht="15.75" customHeight="1">
      <c r="A1336" s="52">
        <v>2240405</v>
      </c>
      <c r="B1336" s="49" t="s">
        <v>2502</v>
      </c>
      <c r="C1336" s="14"/>
      <c r="D1336" s="112"/>
    </row>
    <row r="1337" spans="1:4" s="82" customFormat="1" ht="15.75" customHeight="1">
      <c r="A1337" s="52">
        <v>2240450</v>
      </c>
      <c r="B1337" s="49" t="s">
        <v>1493</v>
      </c>
      <c r="C1337" s="14"/>
      <c r="D1337" s="112"/>
    </row>
    <row r="1338" spans="1:4" s="82" customFormat="1" ht="15.75" customHeight="1">
      <c r="A1338" s="52">
        <v>2240499</v>
      </c>
      <c r="B1338" s="49" t="s">
        <v>2503</v>
      </c>
      <c r="C1338" s="14"/>
      <c r="D1338" s="112"/>
    </row>
    <row r="1339" spans="1:4" s="82" customFormat="1" ht="15.75" customHeight="1">
      <c r="A1339" s="27">
        <v>22405</v>
      </c>
      <c r="B1339" s="46" t="s">
        <v>2504</v>
      </c>
      <c r="C1339" s="66">
        <f>SUM(C1340:C1351)</f>
        <v>488</v>
      </c>
      <c r="D1339" s="66">
        <f>SUM(D1340:D1351)</f>
        <v>0</v>
      </c>
    </row>
    <row r="1340" spans="1:4" s="82" customFormat="1" ht="15.75" customHeight="1">
      <c r="A1340" s="52">
        <v>2240501</v>
      </c>
      <c r="B1340" s="49" t="s">
        <v>1484</v>
      </c>
      <c r="C1340" s="14">
        <v>241</v>
      </c>
      <c r="D1340" s="112"/>
    </row>
    <row r="1341" spans="1:4" s="82" customFormat="1" ht="15.75" customHeight="1">
      <c r="A1341" s="52">
        <v>2240502</v>
      </c>
      <c r="B1341" s="49" t="s">
        <v>1485</v>
      </c>
      <c r="C1341" s="14">
        <v>66</v>
      </c>
      <c r="D1341" s="112"/>
    </row>
    <row r="1342" spans="1:4" s="82" customFormat="1" ht="15.75" customHeight="1">
      <c r="A1342" s="52">
        <v>2240503</v>
      </c>
      <c r="B1342" s="49" t="s">
        <v>1486</v>
      </c>
      <c r="C1342" s="14"/>
      <c r="D1342" s="112"/>
    </row>
    <row r="1343" spans="1:4" s="82" customFormat="1" ht="15.75" customHeight="1">
      <c r="A1343" s="52">
        <v>2240504</v>
      </c>
      <c r="B1343" s="49" t="s">
        <v>2505</v>
      </c>
      <c r="C1343" s="14"/>
      <c r="D1343" s="112"/>
    </row>
    <row r="1344" spans="1:4" s="82" customFormat="1" ht="15.75" customHeight="1">
      <c r="A1344" s="52">
        <v>2240505</v>
      </c>
      <c r="B1344" s="49" t="s">
        <v>2506</v>
      </c>
      <c r="C1344" s="14"/>
      <c r="D1344" s="112"/>
    </row>
    <row r="1345" spans="1:4" s="82" customFormat="1" ht="15.75" customHeight="1">
      <c r="A1345" s="52">
        <v>2240506</v>
      </c>
      <c r="B1345" s="49" t="s">
        <v>2507</v>
      </c>
      <c r="C1345" s="14"/>
      <c r="D1345" s="112"/>
    </row>
    <row r="1346" spans="1:4" s="82" customFormat="1" ht="15.75" customHeight="1">
      <c r="A1346" s="52">
        <v>2240507</v>
      </c>
      <c r="B1346" s="49" t="s">
        <v>2508</v>
      </c>
      <c r="C1346" s="14"/>
      <c r="D1346" s="112"/>
    </row>
    <row r="1347" spans="1:4" s="82" customFormat="1" ht="15.75" customHeight="1">
      <c r="A1347" s="52">
        <v>2240508</v>
      </c>
      <c r="B1347" s="49" t="s">
        <v>2509</v>
      </c>
      <c r="C1347" s="14"/>
      <c r="D1347" s="112"/>
    </row>
    <row r="1348" spans="1:4" s="82" customFormat="1" ht="15.75" customHeight="1">
      <c r="A1348" s="52">
        <v>2240509</v>
      </c>
      <c r="B1348" s="49" t="s">
        <v>2510</v>
      </c>
      <c r="C1348" s="14"/>
      <c r="D1348" s="112"/>
    </row>
    <row r="1349" spans="1:4" s="82" customFormat="1" ht="15.75" customHeight="1">
      <c r="A1349" s="52">
        <v>2240510</v>
      </c>
      <c r="B1349" s="49" t="s">
        <v>2511</v>
      </c>
      <c r="C1349" s="14"/>
      <c r="D1349" s="112"/>
    </row>
    <row r="1350" spans="1:4" s="82" customFormat="1" ht="15.75" customHeight="1">
      <c r="A1350" s="52">
        <v>2240550</v>
      </c>
      <c r="B1350" s="49" t="s">
        <v>2512</v>
      </c>
      <c r="C1350" s="14">
        <v>181</v>
      </c>
      <c r="D1350" s="112"/>
    </row>
    <row r="1351" spans="1:4" s="82" customFormat="1" ht="15.75" customHeight="1">
      <c r="A1351" s="52">
        <v>2240599</v>
      </c>
      <c r="B1351" s="49" t="s">
        <v>2513</v>
      </c>
      <c r="C1351" s="14"/>
      <c r="D1351" s="112"/>
    </row>
    <row r="1352" spans="1:4" s="82" customFormat="1" ht="15.75" customHeight="1">
      <c r="A1352" s="27">
        <v>22406</v>
      </c>
      <c r="B1352" s="46" t="s">
        <v>2514</v>
      </c>
      <c r="C1352" s="66">
        <f>SUM(C1353:C1355)</f>
        <v>0</v>
      </c>
      <c r="D1352" s="66">
        <f>SUM(D1353:D1355)</f>
        <v>0</v>
      </c>
    </row>
    <row r="1353" spans="1:4" s="82" customFormat="1" ht="15.75" customHeight="1">
      <c r="A1353" s="52">
        <v>2240601</v>
      </c>
      <c r="B1353" s="49" t="s">
        <v>2515</v>
      </c>
      <c r="C1353" s="14"/>
      <c r="D1353" s="112"/>
    </row>
    <row r="1354" spans="1:4" s="82" customFormat="1" ht="15.75" customHeight="1">
      <c r="A1354" s="52">
        <v>2240602</v>
      </c>
      <c r="B1354" s="49" t="s">
        <v>2516</v>
      </c>
      <c r="C1354" s="14"/>
      <c r="D1354" s="112"/>
    </row>
    <row r="1355" spans="1:4" s="82" customFormat="1" ht="15.75" customHeight="1">
      <c r="A1355" s="52">
        <v>2240699</v>
      </c>
      <c r="B1355" s="49" t="s">
        <v>2517</v>
      </c>
      <c r="C1355" s="14"/>
      <c r="D1355" s="112"/>
    </row>
    <row r="1356" spans="1:4" s="82" customFormat="1" ht="15.75" customHeight="1">
      <c r="A1356" s="27">
        <v>22407</v>
      </c>
      <c r="B1356" s="46" t="s">
        <v>2518</v>
      </c>
      <c r="C1356" s="66">
        <f>SUM(C1357:C1361)</f>
        <v>5</v>
      </c>
      <c r="D1356" s="66">
        <f>SUM(D1357:D1361)</f>
        <v>0</v>
      </c>
    </row>
    <row r="1357" spans="1:4" s="82" customFormat="1" ht="15.75" customHeight="1">
      <c r="A1357" s="52">
        <v>2240701</v>
      </c>
      <c r="B1357" s="49" t="s">
        <v>2519</v>
      </c>
      <c r="C1357" s="14"/>
      <c r="D1357" s="112"/>
    </row>
    <row r="1358" spans="1:4" s="82" customFormat="1" ht="15.75" customHeight="1">
      <c r="A1358" s="52">
        <v>2240702</v>
      </c>
      <c r="B1358" s="49" t="s">
        <v>2520</v>
      </c>
      <c r="C1358" s="14"/>
      <c r="D1358" s="112"/>
    </row>
    <row r="1359" spans="1:4" s="82" customFormat="1" ht="15.75" customHeight="1">
      <c r="A1359" s="52">
        <v>2240703</v>
      </c>
      <c r="B1359" s="49" t="s">
        <v>2521</v>
      </c>
      <c r="C1359" s="14"/>
      <c r="D1359" s="112"/>
    </row>
    <row r="1360" spans="1:4" s="82" customFormat="1" ht="15.75" customHeight="1">
      <c r="A1360" s="52">
        <v>2240704</v>
      </c>
      <c r="B1360" s="49" t="s">
        <v>2522</v>
      </c>
      <c r="C1360" s="14"/>
      <c r="D1360" s="112"/>
    </row>
    <row r="1361" spans="1:4" s="82" customFormat="1" ht="15.75" customHeight="1">
      <c r="A1361" s="52">
        <v>2240799</v>
      </c>
      <c r="B1361" s="49" t="s">
        <v>2523</v>
      </c>
      <c r="C1361" s="14">
        <v>5</v>
      </c>
      <c r="D1361" s="112"/>
    </row>
    <row r="1362" spans="1:4" s="82" customFormat="1" ht="15.75" customHeight="1">
      <c r="A1362" s="27">
        <v>22499</v>
      </c>
      <c r="B1362" s="46" t="s">
        <v>2524</v>
      </c>
      <c r="C1362" s="66">
        <v>0</v>
      </c>
      <c r="D1362" s="66">
        <v>0</v>
      </c>
    </row>
    <row r="1363" spans="1:4" s="82" customFormat="1" ht="15.75" customHeight="1">
      <c r="A1363" s="27">
        <v>227</v>
      </c>
      <c r="B1363" s="46" t="s">
        <v>2525</v>
      </c>
      <c r="C1363" s="66">
        <v>4000</v>
      </c>
      <c r="D1363" s="66"/>
    </row>
    <row r="1364" spans="1:4" s="82" customFormat="1" ht="15.75" customHeight="1">
      <c r="A1364" s="27">
        <v>229</v>
      </c>
      <c r="B1364" s="46" t="s">
        <v>2526</v>
      </c>
      <c r="C1364" s="66">
        <f>C1365+C1366</f>
        <v>10</v>
      </c>
      <c r="D1364" s="66">
        <f>D1365+D1366</f>
        <v>0</v>
      </c>
    </row>
    <row r="1365" spans="1:4" s="82" customFormat="1" ht="15.75" customHeight="1">
      <c r="A1365" s="27">
        <v>22902</v>
      </c>
      <c r="B1365" s="46" t="s">
        <v>2527</v>
      </c>
      <c r="C1365" s="66">
        <v>0</v>
      </c>
      <c r="D1365" s="66">
        <v>0</v>
      </c>
    </row>
    <row r="1366" spans="1:4" s="82" customFormat="1" ht="15.75" customHeight="1">
      <c r="A1366" s="27">
        <v>22999</v>
      </c>
      <c r="B1366" s="46" t="s">
        <v>2371</v>
      </c>
      <c r="C1366" s="66">
        <f>C1367</f>
        <v>10</v>
      </c>
      <c r="D1366" s="66">
        <f>D1367</f>
        <v>0</v>
      </c>
    </row>
    <row r="1367" spans="1:4" s="82" customFormat="1" ht="15.75" customHeight="1">
      <c r="A1367" s="52">
        <v>2299901</v>
      </c>
      <c r="B1367" s="49" t="s">
        <v>1649</v>
      </c>
      <c r="C1367" s="14">
        <v>10</v>
      </c>
      <c r="D1367" s="112"/>
    </row>
    <row r="1368" spans="1:4" s="82" customFormat="1" ht="15.75" customHeight="1">
      <c r="A1368" s="27">
        <v>232</v>
      </c>
      <c r="B1368" s="46" t="s">
        <v>2528</v>
      </c>
      <c r="C1368" s="66">
        <f>C1369+C1370+C1371</f>
        <v>33410</v>
      </c>
      <c r="D1368" s="66">
        <f>D1369+D1370+D1371</f>
        <v>0</v>
      </c>
    </row>
    <row r="1369" spans="1:4" s="82" customFormat="1" ht="15.75" customHeight="1">
      <c r="A1369" s="27">
        <v>23201</v>
      </c>
      <c r="B1369" s="46" t="s">
        <v>2529</v>
      </c>
      <c r="C1369" s="66">
        <v>0</v>
      </c>
      <c r="D1369" s="66">
        <v>0</v>
      </c>
    </row>
    <row r="1370" spans="1:4" s="82" customFormat="1" ht="15.75" customHeight="1">
      <c r="A1370" s="27">
        <v>23202</v>
      </c>
      <c r="B1370" s="46" t="s">
        <v>2530</v>
      </c>
      <c r="C1370" s="66">
        <v>0</v>
      </c>
      <c r="D1370" s="66">
        <v>0</v>
      </c>
    </row>
    <row r="1371" spans="1:4" s="82" customFormat="1" ht="15.75" customHeight="1">
      <c r="A1371" s="27">
        <v>23203</v>
      </c>
      <c r="B1371" s="46" t="s">
        <v>2531</v>
      </c>
      <c r="C1371" s="66">
        <f>SUM(C1372:C1375)</f>
        <v>33410</v>
      </c>
      <c r="D1371" s="66">
        <f>SUM(D1372:D1375)</f>
        <v>0</v>
      </c>
    </row>
    <row r="1372" spans="1:4" s="82" customFormat="1" ht="15.75" customHeight="1">
      <c r="A1372" s="52">
        <v>2320301</v>
      </c>
      <c r="B1372" s="49" t="s">
        <v>2532</v>
      </c>
      <c r="C1372" s="14">
        <v>33410</v>
      </c>
      <c r="D1372" s="112"/>
    </row>
    <row r="1373" spans="1:4" s="82" customFormat="1" ht="15.75" customHeight="1">
      <c r="A1373" s="52">
        <v>2320302</v>
      </c>
      <c r="B1373" s="49" t="s">
        <v>2533</v>
      </c>
      <c r="C1373" s="14"/>
      <c r="D1373" s="112"/>
    </row>
    <row r="1374" spans="1:4" s="82" customFormat="1" ht="15.75" customHeight="1">
      <c r="A1374" s="52">
        <v>2320303</v>
      </c>
      <c r="B1374" s="49" t="s">
        <v>2534</v>
      </c>
      <c r="C1374" s="14"/>
      <c r="D1374" s="112"/>
    </row>
    <row r="1375" spans="1:4" s="82" customFormat="1" ht="15.75" customHeight="1">
      <c r="A1375" s="52">
        <v>2320304</v>
      </c>
      <c r="B1375" s="49" t="s">
        <v>2535</v>
      </c>
      <c r="C1375" s="14"/>
      <c r="D1375" s="112"/>
    </row>
    <row r="1376" spans="1:4" s="82" customFormat="1" ht="15.75" customHeight="1">
      <c r="A1376" s="27">
        <v>233</v>
      </c>
      <c r="B1376" s="46" t="s">
        <v>2536</v>
      </c>
      <c r="C1376" s="66">
        <f>C1377+C1378</f>
        <v>0</v>
      </c>
      <c r="D1376" s="66">
        <f>D1377+D1378</f>
        <v>0</v>
      </c>
    </row>
    <row r="1377" spans="1:4" s="82" customFormat="1" ht="15.75" customHeight="1">
      <c r="A1377" s="27">
        <v>23301</v>
      </c>
      <c r="B1377" s="46" t="s">
        <v>2537</v>
      </c>
      <c r="C1377" s="66">
        <v>0</v>
      </c>
      <c r="D1377" s="66">
        <v>0</v>
      </c>
    </row>
    <row r="1378" spans="1:4" s="82" customFormat="1" ht="15.75" customHeight="1">
      <c r="A1378" s="27">
        <v>23302</v>
      </c>
      <c r="B1378" s="46" t="s">
        <v>2538</v>
      </c>
      <c r="C1378" s="66">
        <v>0</v>
      </c>
      <c r="D1378" s="66">
        <v>0</v>
      </c>
    </row>
    <row r="1379" spans="1:4" s="82" customFormat="1" ht="15.75" customHeight="1">
      <c r="A1379" s="12">
        <v>1</v>
      </c>
      <c r="B1379" s="53" t="s">
        <v>1142</v>
      </c>
      <c r="C1379" s="20">
        <f>C5+C251+C290+C309+C398+C453+C509+C565+C684+C755+C833+C856+C981+C1045+C1111+C1131+C1160+C1170+C1235+C1253+C1306+C1363+C1364+C1368+C1376</f>
        <v>440788</v>
      </c>
      <c r="D1379" s="20">
        <f>D5+D251+D290+D309+D398+D453+D509+D565+D684+D755+D833+D856+D981+D1045+D1111+D1131+D1160+D1170+D1235+D1253+D1306+D1363+D1364+D1368+D1376</f>
        <v>68400</v>
      </c>
    </row>
    <row r="1380" spans="1:4" s="82" customFormat="1" ht="15.75" customHeight="1">
      <c r="A1380" s="29"/>
      <c r="B1380" s="27" t="s">
        <v>1324</v>
      </c>
      <c r="C1380" s="54">
        <v>3080</v>
      </c>
      <c r="D1380" s="54"/>
    </row>
    <row r="1381" spans="1:4" s="82" customFormat="1" ht="15.75" customHeight="1">
      <c r="A1381" s="29"/>
      <c r="B1381" s="27" t="s">
        <v>2539</v>
      </c>
      <c r="C1381" s="54">
        <f>C1382+C1383</f>
        <v>0</v>
      </c>
      <c r="D1381" s="54"/>
    </row>
    <row r="1382" spans="1:4" s="82" customFormat="1" ht="15.75" customHeight="1">
      <c r="A1382" s="29"/>
      <c r="B1382" s="52" t="s">
        <v>2540</v>
      </c>
      <c r="C1382" s="54"/>
      <c r="D1382" s="54"/>
    </row>
    <row r="1383" spans="1:4" s="82" customFormat="1" ht="15.75" customHeight="1">
      <c r="A1383" s="29"/>
      <c r="B1383" s="52" t="s">
        <v>2541</v>
      </c>
      <c r="C1383" s="54"/>
      <c r="D1383" s="54"/>
    </row>
    <row r="1384" spans="1:4" s="82" customFormat="1" ht="15.75" customHeight="1">
      <c r="A1384" s="29"/>
      <c r="B1384" s="27" t="s">
        <v>1329</v>
      </c>
      <c r="C1384" s="54">
        <f>C1385+C1386</f>
        <v>0</v>
      </c>
      <c r="D1384" s="54"/>
    </row>
    <row r="1385" spans="1:4" s="82" customFormat="1" ht="15.75" customHeight="1">
      <c r="A1385" s="29"/>
      <c r="B1385" s="52" t="s">
        <v>1330</v>
      </c>
      <c r="C1385" s="54"/>
      <c r="D1385" s="54"/>
    </row>
    <row r="1386" spans="1:4" s="82" customFormat="1" ht="15.75" customHeight="1">
      <c r="A1386" s="29"/>
      <c r="B1386" s="52" t="s">
        <v>1331</v>
      </c>
      <c r="C1386" s="54"/>
      <c r="D1386" s="54"/>
    </row>
    <row r="1387" spans="1:4" s="82" customFormat="1" ht="15.75" customHeight="1">
      <c r="A1387" s="29"/>
      <c r="B1387" s="27" t="s">
        <v>1332</v>
      </c>
      <c r="C1387" s="54">
        <f>C1388+C1395+C1399</f>
        <v>86874</v>
      </c>
      <c r="D1387" s="54"/>
    </row>
    <row r="1388" spans="1:4" s="82" customFormat="1" ht="15.75" customHeight="1">
      <c r="A1388" s="29"/>
      <c r="B1388" s="27" t="s">
        <v>2567</v>
      </c>
      <c r="C1388" s="54">
        <f>SUM(C1389:C1394)</f>
        <v>12739</v>
      </c>
      <c r="D1388" s="54"/>
    </row>
    <row r="1389" spans="1:4" s="82" customFormat="1" ht="15.75" customHeight="1">
      <c r="A1389" s="29"/>
      <c r="B1389" s="52" t="s">
        <v>2568</v>
      </c>
      <c r="C1389" s="54">
        <v>6058</v>
      </c>
      <c r="D1389" s="54"/>
    </row>
    <row r="1390" spans="1:4" s="82" customFormat="1" ht="15.75" customHeight="1">
      <c r="A1390" s="29"/>
      <c r="B1390" s="52" t="s">
        <v>2569</v>
      </c>
      <c r="C1390" s="54">
        <v>171</v>
      </c>
      <c r="D1390" s="54"/>
    </row>
    <row r="1391" spans="1:4" s="82" customFormat="1" ht="15.75" customHeight="1">
      <c r="A1391" s="29"/>
      <c r="B1391" s="52" t="s">
        <v>2570</v>
      </c>
      <c r="C1391" s="54">
        <v>3865</v>
      </c>
      <c r="D1391" s="54"/>
    </row>
    <row r="1392" spans="1:4" s="82" customFormat="1" ht="15.75" customHeight="1">
      <c r="A1392" s="29"/>
      <c r="B1392" s="52" t="s">
        <v>2571</v>
      </c>
      <c r="C1392" s="54">
        <v>473</v>
      </c>
      <c r="D1392" s="54"/>
    </row>
    <row r="1393" spans="1:4" s="82" customFormat="1" ht="15.75" customHeight="1">
      <c r="A1393" s="29"/>
      <c r="B1393" s="114" t="s">
        <v>2572</v>
      </c>
      <c r="C1393" s="54">
        <v>-5327</v>
      </c>
      <c r="D1393" s="54"/>
    </row>
    <row r="1394" spans="1:4" s="82" customFormat="1" ht="15.75" customHeight="1">
      <c r="A1394" s="29"/>
      <c r="B1394" s="31" t="s">
        <v>2573</v>
      </c>
      <c r="C1394" s="54">
        <v>7499</v>
      </c>
      <c r="D1394" s="54"/>
    </row>
    <row r="1395" spans="1:4" s="82" customFormat="1" ht="15.75" customHeight="1">
      <c r="A1395" s="29"/>
      <c r="B1395" s="27" t="s">
        <v>2574</v>
      </c>
      <c r="C1395" s="54">
        <f>SUM(C1396:C1398)</f>
        <v>69595</v>
      </c>
      <c r="D1395" s="54"/>
    </row>
    <row r="1396" spans="1:4" s="82" customFormat="1" ht="15.75" customHeight="1">
      <c r="A1396" s="29"/>
      <c r="B1396" s="52" t="s">
        <v>2575</v>
      </c>
      <c r="C1396" s="54">
        <v>49028</v>
      </c>
      <c r="D1396" s="54"/>
    </row>
    <row r="1397" spans="1:4" s="82" customFormat="1" ht="15.75" customHeight="1">
      <c r="A1397" s="29"/>
      <c r="B1397" s="52" t="s">
        <v>2576</v>
      </c>
      <c r="C1397" s="54">
        <v>12958</v>
      </c>
      <c r="D1397" s="54"/>
    </row>
    <row r="1398" spans="1:4" s="82" customFormat="1" ht="15.75" customHeight="1">
      <c r="A1398" s="29"/>
      <c r="B1398" s="52" t="s">
        <v>2577</v>
      </c>
      <c r="C1398" s="54">
        <f>7251+358</f>
        <v>7609</v>
      </c>
      <c r="D1398" s="54"/>
    </row>
    <row r="1399" spans="1:4" s="82" customFormat="1" ht="15.75" customHeight="1">
      <c r="A1399" s="29"/>
      <c r="B1399" s="27" t="s">
        <v>1344</v>
      </c>
      <c r="C1399" s="54">
        <v>4540</v>
      </c>
      <c r="D1399" s="54"/>
    </row>
    <row r="1400" spans="1:4" s="82" customFormat="1" ht="15.75" customHeight="1">
      <c r="A1400" s="29"/>
      <c r="B1400" s="90" t="s">
        <v>1345</v>
      </c>
      <c r="C1400" s="54">
        <f>56820-7283+7080</f>
        <v>56617</v>
      </c>
      <c r="D1400" s="54"/>
    </row>
    <row r="1401" spans="1:4" s="82" customFormat="1" ht="15.75" customHeight="1">
      <c r="A1401" s="29"/>
      <c r="B1401" s="90" t="s">
        <v>2578</v>
      </c>
      <c r="C1401" s="54"/>
      <c r="D1401" s="54"/>
    </row>
    <row r="1402" spans="1:4" s="82" customFormat="1" ht="15.75" customHeight="1">
      <c r="A1402" s="29"/>
      <c r="B1402" s="90" t="s">
        <v>1347</v>
      </c>
      <c r="C1402" s="54"/>
      <c r="D1402" s="54"/>
    </row>
    <row r="1403" spans="1:4" s="82" customFormat="1" ht="15.75" customHeight="1">
      <c r="A1403" s="29"/>
      <c r="B1403" s="86" t="s">
        <v>1348</v>
      </c>
      <c r="C1403" s="54"/>
      <c r="D1403" s="54"/>
    </row>
    <row r="1404" spans="1:4" s="82" customFormat="1" ht="15.75" customHeight="1">
      <c r="A1404" s="29"/>
      <c r="B1404" s="29"/>
      <c r="C1404" s="54"/>
      <c r="D1404" s="54"/>
    </row>
    <row r="1405" spans="1:4" s="82" customFormat="1" ht="15.75" customHeight="1">
      <c r="A1405" s="29"/>
      <c r="B1405" s="37" t="s">
        <v>1349</v>
      </c>
      <c r="C1405" s="54">
        <f>C1379+C1380+C1381+C1384+C1387+C1400+C1401+C1402+C1403</f>
        <v>587359</v>
      </c>
      <c r="D1405" s="54"/>
    </row>
    <row r="1407" spans="3:4" ht="13.5">
      <c r="C1407" s="1">
        <v>587359</v>
      </c>
      <c r="D1407" s="78">
        <f>C1405-C1407</f>
        <v>0</v>
      </c>
    </row>
  </sheetData>
  <sheetProtection/>
  <autoFilter ref="A4:D1405"/>
  <mergeCells count="3">
    <mergeCell ref="B1:D1"/>
    <mergeCell ref="B3:B4"/>
    <mergeCell ref="C3:C4"/>
  </mergeCells>
  <printOptions horizontalCentered="1"/>
  <pageMargins left="0.7096334705202598" right="0.7096334705202598" top="0.8297573863052008" bottom="0.5499312258142186" header="0.5902039723133478" footer="0.309683488109919"/>
  <pageSetup horizontalDpi="600" verticalDpi="600" orientation="portrait" paperSize="9" r:id="rId1"/>
  <headerFooter>
    <oddFooter>&amp;L&amp;C&amp;"宋体,常规"&amp;11第 &amp;"宋体,常规"&amp;11&amp;P&amp;"宋体,常规"&amp;11 页，共 &amp;"宋体,常规"&amp;11&amp;N&amp;"宋体,常规"&amp;11 页&amp;R</oddFooter>
  </headerFooter>
</worksheet>
</file>

<file path=xl/worksheets/sheet17.xml><?xml version="1.0" encoding="utf-8"?>
<worksheet xmlns="http://schemas.openxmlformats.org/spreadsheetml/2006/main" xmlns:r="http://schemas.openxmlformats.org/officeDocument/2006/relationships">
  <dimension ref="A1:C82"/>
  <sheetViews>
    <sheetView showZeros="0" defaultGridColor="0" colorId="23" workbookViewId="0" topLeftCell="B1">
      <selection activeCell="F11" sqref="F11"/>
    </sheetView>
  </sheetViews>
  <sheetFormatPr defaultColWidth="9.00390625" defaultRowHeight="13.5"/>
  <cols>
    <col min="1" max="1" width="9.00390625" style="1" hidden="1" customWidth="1"/>
    <col min="2" max="2" width="55.125" style="1" customWidth="1"/>
    <col min="3" max="3" width="24.00390625" style="1" customWidth="1"/>
    <col min="4" max="16384" width="9.00390625" style="1" customWidth="1"/>
  </cols>
  <sheetData>
    <row r="1" spans="2:3" ht="18.75" customHeight="1">
      <c r="B1" s="39" t="s">
        <v>2579</v>
      </c>
      <c r="C1" s="39"/>
    </row>
    <row r="2" ht="13.5">
      <c r="C2" s="113" t="s">
        <v>2543</v>
      </c>
    </row>
    <row r="3" spans="2:3" ht="17.25" customHeight="1">
      <c r="B3" s="60" t="s">
        <v>1156</v>
      </c>
      <c r="C3" s="60" t="s">
        <v>1157</v>
      </c>
    </row>
    <row r="4" spans="1:3" ht="17.25" customHeight="1">
      <c r="A4" s="1">
        <v>501</v>
      </c>
      <c r="B4" s="19" t="s">
        <v>1158</v>
      </c>
      <c r="C4" s="93">
        <f>SUM(C5:C8)</f>
        <v>105787</v>
      </c>
    </row>
    <row r="5" spans="1:3" ht="17.25" customHeight="1">
      <c r="A5" s="1">
        <v>50101</v>
      </c>
      <c r="B5" s="63" t="s">
        <v>1159</v>
      </c>
      <c r="C5" s="94">
        <v>76091</v>
      </c>
    </row>
    <row r="6" spans="1:3" ht="17.25" customHeight="1">
      <c r="A6" s="1">
        <v>50102</v>
      </c>
      <c r="B6" s="63" t="s">
        <v>1160</v>
      </c>
      <c r="C6" s="94">
        <v>14657</v>
      </c>
    </row>
    <row r="7" spans="1:3" ht="17.25" customHeight="1">
      <c r="A7" s="1">
        <v>50103</v>
      </c>
      <c r="B7" s="63" t="s">
        <v>1161</v>
      </c>
      <c r="C7" s="94">
        <v>8192</v>
      </c>
    </row>
    <row r="8" spans="1:3" ht="17.25" customHeight="1">
      <c r="A8" s="1">
        <v>50199</v>
      </c>
      <c r="B8" s="63" t="s">
        <v>1162</v>
      </c>
      <c r="C8" s="94">
        <v>6847</v>
      </c>
    </row>
    <row r="9" spans="1:3" ht="17.25" customHeight="1">
      <c r="A9" s="1">
        <v>502</v>
      </c>
      <c r="B9" s="19" t="s">
        <v>1163</v>
      </c>
      <c r="C9" s="93">
        <f>SUM(C10:C19)</f>
        <v>75692</v>
      </c>
    </row>
    <row r="10" spans="1:3" ht="17.25" customHeight="1">
      <c r="A10" s="1">
        <v>50201</v>
      </c>
      <c r="B10" s="63" t="s">
        <v>1164</v>
      </c>
      <c r="C10" s="94">
        <v>15016</v>
      </c>
    </row>
    <row r="11" spans="1:3" ht="17.25" customHeight="1">
      <c r="A11" s="1">
        <v>50202</v>
      </c>
      <c r="B11" s="63" t="s">
        <v>2580</v>
      </c>
      <c r="C11" s="94">
        <v>898</v>
      </c>
    </row>
    <row r="12" spans="1:3" ht="17.25" customHeight="1">
      <c r="A12" s="1">
        <v>50203</v>
      </c>
      <c r="B12" s="63" t="s">
        <v>1166</v>
      </c>
      <c r="C12" s="94">
        <v>110</v>
      </c>
    </row>
    <row r="13" spans="1:3" ht="17.25" customHeight="1">
      <c r="A13" s="1">
        <v>50204</v>
      </c>
      <c r="B13" s="63" t="s">
        <v>1167</v>
      </c>
      <c r="C13" s="94">
        <v>2</v>
      </c>
    </row>
    <row r="14" spans="1:3" ht="17.25" customHeight="1">
      <c r="A14" s="1">
        <v>50205</v>
      </c>
      <c r="B14" s="63" t="s">
        <v>1168</v>
      </c>
      <c r="C14" s="94">
        <v>6279</v>
      </c>
    </row>
    <row r="15" spans="1:3" ht="17.25" customHeight="1">
      <c r="A15" s="1">
        <v>50206</v>
      </c>
      <c r="B15" s="63" t="s">
        <v>1169</v>
      </c>
      <c r="C15" s="94">
        <v>1001</v>
      </c>
    </row>
    <row r="16" spans="1:3" ht="17.25" customHeight="1">
      <c r="A16" s="1">
        <v>50207</v>
      </c>
      <c r="B16" s="63" t="s">
        <v>1170</v>
      </c>
      <c r="C16" s="94"/>
    </row>
    <row r="17" spans="1:3" ht="17.25" customHeight="1">
      <c r="A17" s="1">
        <v>50208</v>
      </c>
      <c r="B17" s="63" t="s">
        <v>1171</v>
      </c>
      <c r="C17" s="94">
        <v>1786</v>
      </c>
    </row>
    <row r="18" spans="1:3" ht="17.25" customHeight="1">
      <c r="A18" s="1">
        <v>50209</v>
      </c>
      <c r="B18" s="63" t="s">
        <v>1172</v>
      </c>
      <c r="C18" s="94">
        <v>113</v>
      </c>
    </row>
    <row r="19" spans="1:3" ht="17.25" customHeight="1">
      <c r="A19" s="1">
        <v>50299</v>
      </c>
      <c r="B19" s="63" t="s">
        <v>1173</v>
      </c>
      <c r="C19" s="94">
        <f>46087-4000+8400</f>
        <v>50487</v>
      </c>
    </row>
    <row r="20" spans="1:3" ht="17.25" customHeight="1">
      <c r="A20" s="1">
        <v>503</v>
      </c>
      <c r="B20" s="19" t="s">
        <v>1174</v>
      </c>
      <c r="C20" s="93">
        <f>SUM(C21:C27)</f>
        <v>58</v>
      </c>
    </row>
    <row r="21" spans="1:3" ht="17.25" customHeight="1">
      <c r="A21" s="1">
        <v>50301</v>
      </c>
      <c r="B21" s="63" t="s">
        <v>1175</v>
      </c>
      <c r="C21" s="94"/>
    </row>
    <row r="22" spans="1:3" ht="17.25" customHeight="1">
      <c r="A22" s="1">
        <v>50302</v>
      </c>
      <c r="B22" s="63" t="s">
        <v>1176</v>
      </c>
      <c r="C22" s="94"/>
    </row>
    <row r="23" spans="1:3" ht="17.25" customHeight="1">
      <c r="A23" s="1">
        <v>50303</v>
      </c>
      <c r="B23" s="63" t="s">
        <v>1177</v>
      </c>
      <c r="C23" s="94"/>
    </row>
    <row r="24" spans="1:3" ht="17.25" customHeight="1">
      <c r="A24" s="1">
        <v>50305</v>
      </c>
      <c r="B24" s="63" t="s">
        <v>1178</v>
      </c>
      <c r="C24" s="94"/>
    </row>
    <row r="25" spans="1:3" ht="17.25" customHeight="1">
      <c r="A25" s="1">
        <v>50306</v>
      </c>
      <c r="B25" s="63" t="s">
        <v>1179</v>
      </c>
      <c r="C25" s="94">
        <v>23</v>
      </c>
    </row>
    <row r="26" spans="1:3" ht="17.25" customHeight="1">
      <c r="A26" s="1">
        <v>50307</v>
      </c>
      <c r="B26" s="63" t="s">
        <v>1180</v>
      </c>
      <c r="C26" s="94"/>
    </row>
    <row r="27" spans="1:3" ht="17.25" customHeight="1">
      <c r="A27" s="1">
        <v>50399</v>
      </c>
      <c r="B27" s="63" t="s">
        <v>1181</v>
      </c>
      <c r="C27" s="94">
        <v>35</v>
      </c>
    </row>
    <row r="28" spans="1:3" ht="17.25" customHeight="1">
      <c r="A28" s="1">
        <v>504</v>
      </c>
      <c r="B28" s="19" t="s">
        <v>1182</v>
      </c>
      <c r="C28" s="93">
        <f>SUM(C29:C34)</f>
        <v>0</v>
      </c>
    </row>
    <row r="29" spans="1:3" ht="17.25" customHeight="1">
      <c r="A29" s="1">
        <v>50401</v>
      </c>
      <c r="B29" s="63" t="s">
        <v>1175</v>
      </c>
      <c r="C29" s="94"/>
    </row>
    <row r="30" spans="1:3" ht="17.25" customHeight="1">
      <c r="A30" s="1">
        <v>50402</v>
      </c>
      <c r="B30" s="63" t="s">
        <v>1176</v>
      </c>
      <c r="C30" s="94"/>
    </row>
    <row r="31" spans="1:3" ht="17.25" customHeight="1">
      <c r="A31" s="1">
        <v>50403</v>
      </c>
      <c r="B31" s="63" t="s">
        <v>1177</v>
      </c>
      <c r="C31" s="94"/>
    </row>
    <row r="32" spans="1:3" ht="17.25" customHeight="1">
      <c r="A32" s="1">
        <v>50404</v>
      </c>
      <c r="B32" s="63" t="s">
        <v>1179</v>
      </c>
      <c r="C32" s="94"/>
    </row>
    <row r="33" spans="1:3" ht="17.25" customHeight="1">
      <c r="A33" s="1">
        <v>50405</v>
      </c>
      <c r="B33" s="63" t="s">
        <v>1180</v>
      </c>
      <c r="C33" s="94"/>
    </row>
    <row r="34" spans="1:3" ht="17.25" customHeight="1">
      <c r="A34" s="1">
        <v>50499</v>
      </c>
      <c r="B34" s="63" t="s">
        <v>1181</v>
      </c>
      <c r="C34" s="94"/>
    </row>
    <row r="35" spans="1:3" ht="17.25" customHeight="1">
      <c r="A35" s="1">
        <v>505</v>
      </c>
      <c r="B35" s="19" t="s">
        <v>1183</v>
      </c>
      <c r="C35" s="93">
        <f>SUM(C36:C38)</f>
        <v>148605</v>
      </c>
    </row>
    <row r="36" spans="1:3" ht="17.25" customHeight="1">
      <c r="A36" s="1">
        <v>50501</v>
      </c>
      <c r="B36" s="63" t="s">
        <v>1184</v>
      </c>
      <c r="C36" s="94">
        <v>98634</v>
      </c>
    </row>
    <row r="37" spans="1:3" ht="17.25" customHeight="1">
      <c r="A37" s="1">
        <v>50502</v>
      </c>
      <c r="B37" s="63" t="s">
        <v>1352</v>
      </c>
      <c r="C37" s="94">
        <f>19971+30000</f>
        <v>49971</v>
      </c>
    </row>
    <row r="38" spans="1:3" ht="17.25" customHeight="1">
      <c r="A38" s="1">
        <v>50503</v>
      </c>
      <c r="B38" s="63" t="s">
        <v>1186</v>
      </c>
      <c r="C38" s="94"/>
    </row>
    <row r="39" spans="1:3" ht="17.25" customHeight="1">
      <c r="A39" s="1">
        <v>506</v>
      </c>
      <c r="B39" s="19" t="s">
        <v>1187</v>
      </c>
      <c r="C39" s="93">
        <f>SUM(C40:C41)</f>
        <v>723</v>
      </c>
    </row>
    <row r="40" spans="1:3" ht="17.25" customHeight="1">
      <c r="A40" s="1">
        <v>50601</v>
      </c>
      <c r="B40" s="63" t="s">
        <v>1188</v>
      </c>
      <c r="C40" s="94">
        <v>723</v>
      </c>
    </row>
    <row r="41" spans="1:3" ht="17.25" customHeight="1">
      <c r="A41" s="1">
        <v>50602</v>
      </c>
      <c r="B41" s="63" t="s">
        <v>1189</v>
      </c>
      <c r="C41" s="94"/>
    </row>
    <row r="42" spans="1:3" ht="17.25" customHeight="1">
      <c r="A42" s="1">
        <v>507</v>
      </c>
      <c r="B42" s="19" t="s">
        <v>1190</v>
      </c>
      <c r="C42" s="93">
        <f>SUM(C43:C45)</f>
        <v>0</v>
      </c>
    </row>
    <row r="43" spans="1:3" ht="17.25" customHeight="1">
      <c r="A43" s="1">
        <v>50701</v>
      </c>
      <c r="B43" s="63" t="s">
        <v>1191</v>
      </c>
      <c r="C43" s="94"/>
    </row>
    <row r="44" spans="1:3" ht="17.25" customHeight="1">
      <c r="A44" s="1">
        <v>50702</v>
      </c>
      <c r="B44" s="63" t="s">
        <v>1192</v>
      </c>
      <c r="C44" s="94"/>
    </row>
    <row r="45" spans="1:3" ht="17.25" customHeight="1">
      <c r="A45" s="1">
        <v>50799</v>
      </c>
      <c r="B45" s="63" t="s">
        <v>1193</v>
      </c>
      <c r="C45" s="94"/>
    </row>
    <row r="46" spans="1:3" ht="17.25" customHeight="1">
      <c r="A46" s="1">
        <v>508</v>
      </c>
      <c r="B46" s="19" t="s">
        <v>1194</v>
      </c>
      <c r="C46" s="93">
        <f>SUM(C47:C48)</f>
        <v>0</v>
      </c>
    </row>
    <row r="47" spans="1:3" ht="17.25" customHeight="1">
      <c r="A47" s="1">
        <v>50801</v>
      </c>
      <c r="B47" s="63" t="s">
        <v>1195</v>
      </c>
      <c r="C47" s="94"/>
    </row>
    <row r="48" spans="1:3" ht="17.25" customHeight="1">
      <c r="A48" s="1">
        <v>50802</v>
      </c>
      <c r="B48" s="63" t="s">
        <v>1196</v>
      </c>
      <c r="C48" s="94"/>
    </row>
    <row r="49" spans="1:3" ht="17.25" customHeight="1">
      <c r="A49" s="1">
        <v>509</v>
      </c>
      <c r="B49" s="19" t="s">
        <v>1197</v>
      </c>
      <c r="C49" s="93">
        <f>SUM(C50:C54)</f>
        <v>28525</v>
      </c>
    </row>
    <row r="50" spans="1:3" ht="17.25" customHeight="1">
      <c r="A50" s="1">
        <v>50901</v>
      </c>
      <c r="B50" s="63" t="s">
        <v>1198</v>
      </c>
      <c r="C50" s="94">
        <v>1359</v>
      </c>
    </row>
    <row r="51" spans="1:3" ht="17.25" customHeight="1">
      <c r="A51" s="1">
        <v>50902</v>
      </c>
      <c r="B51" s="63" t="s">
        <v>1199</v>
      </c>
      <c r="C51" s="94">
        <v>610</v>
      </c>
    </row>
    <row r="52" spans="1:3" ht="17.25" customHeight="1">
      <c r="A52" s="1">
        <v>50903</v>
      </c>
      <c r="B52" s="63" t="s">
        <v>1200</v>
      </c>
      <c r="C52" s="94"/>
    </row>
    <row r="53" spans="1:3" ht="17.25" customHeight="1">
      <c r="A53" s="1">
        <v>50905</v>
      </c>
      <c r="B53" s="63" t="s">
        <v>1201</v>
      </c>
      <c r="C53" s="94">
        <v>19762</v>
      </c>
    </row>
    <row r="54" spans="1:3" ht="17.25" customHeight="1">
      <c r="A54" s="1">
        <v>50999</v>
      </c>
      <c r="B54" s="63" t="s">
        <v>1202</v>
      </c>
      <c r="C54" s="94">
        <v>6794</v>
      </c>
    </row>
    <row r="55" spans="1:3" ht="17.25" customHeight="1">
      <c r="A55" s="1">
        <v>510</v>
      </c>
      <c r="B55" s="19" t="s">
        <v>1203</v>
      </c>
      <c r="C55" s="93">
        <f>SUM(C56:C57)</f>
        <v>0</v>
      </c>
    </row>
    <row r="56" spans="1:3" ht="17.25" customHeight="1">
      <c r="A56" s="1">
        <v>51002</v>
      </c>
      <c r="B56" s="63" t="s">
        <v>1204</v>
      </c>
      <c r="C56" s="94"/>
    </row>
    <row r="57" spans="1:3" ht="17.25" customHeight="1">
      <c r="A57" s="1">
        <v>51003</v>
      </c>
      <c r="B57" s="63" t="s">
        <v>1205</v>
      </c>
      <c r="C57" s="94"/>
    </row>
    <row r="58" spans="1:3" ht="17.25" customHeight="1">
      <c r="A58" s="1">
        <v>511</v>
      </c>
      <c r="B58" s="19" t="s">
        <v>1206</v>
      </c>
      <c r="C58" s="93">
        <f>SUM(C59:C62)</f>
        <v>47316</v>
      </c>
    </row>
    <row r="59" spans="1:3" ht="17.25" customHeight="1">
      <c r="A59" s="1">
        <v>51101</v>
      </c>
      <c r="B59" s="63" t="s">
        <v>1207</v>
      </c>
      <c r="C59" s="94">
        <v>47316</v>
      </c>
    </row>
    <row r="60" spans="1:3" ht="17.25" customHeight="1">
      <c r="A60" s="1">
        <v>51102</v>
      </c>
      <c r="B60" s="63" t="s">
        <v>1208</v>
      </c>
      <c r="C60" s="94"/>
    </row>
    <row r="61" spans="1:3" ht="17.25" customHeight="1">
      <c r="A61" s="1">
        <v>51103</v>
      </c>
      <c r="B61" s="63" t="s">
        <v>1209</v>
      </c>
      <c r="C61" s="94"/>
    </row>
    <row r="62" spans="1:3" ht="17.25" customHeight="1">
      <c r="A62" s="1">
        <v>51104</v>
      </c>
      <c r="B62" s="63" t="s">
        <v>1210</v>
      </c>
      <c r="C62" s="94"/>
    </row>
    <row r="63" spans="1:3" ht="17.25" customHeight="1">
      <c r="A63" s="1">
        <v>512</v>
      </c>
      <c r="B63" s="19" t="s">
        <v>1211</v>
      </c>
      <c r="C63" s="93">
        <f>SUM(C64:C65)</f>
        <v>0</v>
      </c>
    </row>
    <row r="64" spans="1:3" ht="17.25" customHeight="1">
      <c r="A64" s="1">
        <v>51201</v>
      </c>
      <c r="B64" s="63" t="s">
        <v>1212</v>
      </c>
      <c r="C64" s="94"/>
    </row>
    <row r="65" spans="1:3" ht="17.25" customHeight="1">
      <c r="A65" s="1">
        <v>51202</v>
      </c>
      <c r="B65" s="63" t="s">
        <v>1213</v>
      </c>
      <c r="C65" s="94"/>
    </row>
    <row r="66" spans="2:3" ht="17.25" customHeight="1">
      <c r="B66" s="19" t="s">
        <v>1214</v>
      </c>
      <c r="C66" s="93">
        <f>SUM(C67:C70)</f>
        <v>0</v>
      </c>
    </row>
    <row r="67" spans="1:3" ht="17.25" customHeight="1">
      <c r="A67" s="1">
        <v>51301</v>
      </c>
      <c r="B67" s="63" t="s">
        <v>1215</v>
      </c>
      <c r="C67" s="94"/>
    </row>
    <row r="68" spans="1:3" ht="17.25" customHeight="1">
      <c r="A68" s="1">
        <v>51302</v>
      </c>
      <c r="B68" s="63" t="s">
        <v>1216</v>
      </c>
      <c r="C68" s="94"/>
    </row>
    <row r="69" spans="1:3" ht="17.25" customHeight="1">
      <c r="A69" s="1">
        <v>51303</v>
      </c>
      <c r="B69" s="63" t="s">
        <v>1217</v>
      </c>
      <c r="C69" s="94"/>
    </row>
    <row r="70" spans="1:3" ht="17.25" customHeight="1">
      <c r="A70" s="1">
        <v>51304</v>
      </c>
      <c r="B70" s="63" t="s">
        <v>1218</v>
      </c>
      <c r="C70" s="94"/>
    </row>
    <row r="71" spans="1:3" ht="17.25" customHeight="1">
      <c r="A71" s="1">
        <v>514</v>
      </c>
      <c r="B71" s="19" t="s">
        <v>1219</v>
      </c>
      <c r="C71" s="93">
        <f>SUM(C72:C73)</f>
        <v>4000</v>
      </c>
    </row>
    <row r="72" spans="1:3" ht="17.25" customHeight="1">
      <c r="A72" s="1">
        <v>51401</v>
      </c>
      <c r="B72" s="63" t="s">
        <v>1220</v>
      </c>
      <c r="C72" s="94">
        <v>4000</v>
      </c>
    </row>
    <row r="73" spans="1:3" ht="17.25" customHeight="1">
      <c r="A73" s="1">
        <v>51402</v>
      </c>
      <c r="B73" s="63" t="s">
        <v>1221</v>
      </c>
      <c r="C73" s="94"/>
    </row>
    <row r="74" spans="1:3" ht="17.25" customHeight="1">
      <c r="A74" s="1">
        <v>599</v>
      </c>
      <c r="B74" s="19" t="s">
        <v>1222</v>
      </c>
      <c r="C74" s="93">
        <f>SUM(C75:C78)</f>
        <v>30082</v>
      </c>
    </row>
    <row r="75" spans="1:3" ht="17.25" customHeight="1">
      <c r="A75" s="1">
        <v>59906</v>
      </c>
      <c r="B75" s="63" t="s">
        <v>1223</v>
      </c>
      <c r="C75" s="94"/>
    </row>
    <row r="76" spans="1:3" ht="17.25" customHeight="1">
      <c r="A76" s="1">
        <v>59907</v>
      </c>
      <c r="B76" s="63" t="s">
        <v>1224</v>
      </c>
      <c r="C76" s="94"/>
    </row>
    <row r="77" spans="1:3" ht="17.25" customHeight="1">
      <c r="A77" s="1">
        <v>59908</v>
      </c>
      <c r="B77" s="63" t="s">
        <v>1225</v>
      </c>
      <c r="C77" s="94"/>
    </row>
    <row r="78" spans="1:3" ht="17.25" customHeight="1">
      <c r="A78" s="1">
        <v>59999</v>
      </c>
      <c r="B78" s="63" t="s">
        <v>1226</v>
      </c>
      <c r="C78" s="94">
        <f>82+30000</f>
        <v>30082</v>
      </c>
    </row>
    <row r="79" spans="2:3" ht="17.25" customHeight="1">
      <c r="B79" s="19" t="s">
        <v>1227</v>
      </c>
      <c r="C79" s="93">
        <f>C74+C71+C66+C63+C58+C55+C49+C46+C42+C39+C35+C28+C20+C9+C4</f>
        <v>440788</v>
      </c>
    </row>
    <row r="82" ht="13.5">
      <c r="C82" s="78"/>
    </row>
  </sheetData>
  <sheetProtection/>
  <mergeCells count="1">
    <mergeCell ref="B1:C1"/>
  </mergeCells>
  <printOptions/>
  <pageMargins left="0.6999125161508876" right="0.6999125161508876" top="0.7499062639521802" bottom="0.7499062639521802" header="0.2999625102741512" footer="0.2999625102741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D46"/>
  <sheetViews>
    <sheetView showZeros="0" defaultGridColor="0" colorId="23" workbookViewId="0" topLeftCell="A1">
      <selection activeCell="G12" sqref="G12"/>
    </sheetView>
  </sheetViews>
  <sheetFormatPr defaultColWidth="9.00390625" defaultRowHeight="13.5"/>
  <cols>
    <col min="1" max="1" width="38.875" style="1" customWidth="1"/>
    <col min="2" max="2" width="17.125" style="1" customWidth="1"/>
    <col min="3" max="3" width="31.875" style="1" customWidth="1"/>
    <col min="4" max="4" width="17.125" style="1" customWidth="1"/>
    <col min="5" max="16384" width="9.00390625" style="1" customWidth="1"/>
  </cols>
  <sheetData>
    <row r="1" spans="1:4" ht="22.5" customHeight="1">
      <c r="A1" s="65" t="s">
        <v>2581</v>
      </c>
      <c r="B1" s="65"/>
      <c r="C1" s="65"/>
      <c r="D1" s="65"/>
    </row>
    <row r="2" spans="1:4" ht="13.5">
      <c r="A2" s="40"/>
      <c r="B2" s="40"/>
      <c r="C2" s="40"/>
      <c r="D2" s="40"/>
    </row>
    <row r="3" spans="1:4" ht="13.5">
      <c r="A3" s="40" t="s">
        <v>1229</v>
      </c>
      <c r="B3" s="40"/>
      <c r="C3" s="40"/>
      <c r="D3" s="40"/>
    </row>
    <row r="4" spans="1:4" s="41" customFormat="1" ht="15" customHeight="1">
      <c r="A4" s="53" t="s">
        <v>1230</v>
      </c>
      <c r="B4" s="53" t="s">
        <v>2546</v>
      </c>
      <c r="C4" s="53" t="s">
        <v>1230</v>
      </c>
      <c r="D4" s="53" t="s">
        <v>2546</v>
      </c>
    </row>
    <row r="5" spans="1:4" s="41" customFormat="1" ht="15" customHeight="1">
      <c r="A5" s="27" t="s">
        <v>1232</v>
      </c>
      <c r="B5" s="66">
        <v>271000</v>
      </c>
      <c r="C5" s="27" t="s">
        <v>1233</v>
      </c>
      <c r="D5" s="66">
        <v>440788</v>
      </c>
    </row>
    <row r="6" spans="1:4" s="41" customFormat="1" ht="15" customHeight="1">
      <c r="A6" s="27" t="s">
        <v>1234</v>
      </c>
      <c r="B6" s="66">
        <f>B7+B8+B9</f>
        <v>254287</v>
      </c>
      <c r="C6" s="67" t="s">
        <v>1235</v>
      </c>
      <c r="D6" s="66">
        <f>SUM(D7,D8,D9)</f>
        <v>86874</v>
      </c>
    </row>
    <row r="7" spans="1:4" s="41" customFormat="1" ht="15" customHeight="1">
      <c r="A7" s="52" t="s">
        <v>1236</v>
      </c>
      <c r="B7" s="14">
        <v>29646</v>
      </c>
      <c r="C7" s="68" t="s">
        <v>1237</v>
      </c>
      <c r="D7" s="14">
        <v>12739</v>
      </c>
    </row>
    <row r="8" spans="1:4" s="41" customFormat="1" ht="15" customHeight="1">
      <c r="A8" s="52" t="s">
        <v>1238</v>
      </c>
      <c r="B8" s="14">
        <v>151701</v>
      </c>
      <c r="C8" s="68" t="s">
        <v>1239</v>
      </c>
      <c r="D8" s="14">
        <v>69595</v>
      </c>
    </row>
    <row r="9" spans="1:4" s="41" customFormat="1" ht="15" customHeight="1">
      <c r="A9" s="52" t="s">
        <v>1240</v>
      </c>
      <c r="B9" s="14">
        <v>72940</v>
      </c>
      <c r="C9" s="68" t="s">
        <v>1241</v>
      </c>
      <c r="D9" s="14">
        <v>4540</v>
      </c>
    </row>
    <row r="10" spans="1:4" s="41" customFormat="1" ht="15" customHeight="1">
      <c r="A10" s="27" t="s">
        <v>1242</v>
      </c>
      <c r="B10" s="66">
        <f>SUM(B11:B14)</f>
        <v>22844</v>
      </c>
      <c r="C10" s="67" t="s">
        <v>1243</v>
      </c>
      <c r="D10" s="66">
        <f>SUM(D11:D14)</f>
        <v>56617</v>
      </c>
    </row>
    <row r="11" spans="1:4" s="41" customFormat="1" ht="15" customHeight="1">
      <c r="A11" s="52" t="s">
        <v>1244</v>
      </c>
      <c r="B11" s="14">
        <v>0</v>
      </c>
      <c r="C11" s="68" t="s">
        <v>1245</v>
      </c>
      <c r="D11" s="14">
        <v>0</v>
      </c>
    </row>
    <row r="12" spans="1:4" s="41" customFormat="1" ht="15" customHeight="1">
      <c r="A12" s="52" t="s">
        <v>1246</v>
      </c>
      <c r="B12" s="14">
        <v>0</v>
      </c>
      <c r="C12" s="68" t="s">
        <v>1247</v>
      </c>
      <c r="D12" s="14"/>
    </row>
    <row r="13" spans="1:4" s="41" customFormat="1" ht="15" customHeight="1">
      <c r="A13" s="52" t="s">
        <v>1248</v>
      </c>
      <c r="B13" s="14">
        <v>0</v>
      </c>
      <c r="C13" s="68" t="s">
        <v>1249</v>
      </c>
      <c r="D13" s="14">
        <v>0</v>
      </c>
    </row>
    <row r="14" spans="1:4" s="41" customFormat="1" ht="15" customHeight="1">
      <c r="A14" s="52" t="s">
        <v>1250</v>
      </c>
      <c r="B14" s="14">
        <v>22844</v>
      </c>
      <c r="C14" s="68" t="s">
        <v>1251</v>
      </c>
      <c r="D14" s="14">
        <v>56617</v>
      </c>
    </row>
    <row r="15" spans="1:4" s="41" customFormat="1" ht="15" customHeight="1">
      <c r="A15" s="46" t="s">
        <v>2547</v>
      </c>
      <c r="B15" s="70"/>
      <c r="C15" s="74"/>
      <c r="D15" s="70"/>
    </row>
    <row r="16" spans="1:4" s="41" customFormat="1" ht="15" customHeight="1">
      <c r="A16" s="46" t="s">
        <v>1253</v>
      </c>
      <c r="B16" s="66">
        <f>B17+B18+B19</f>
        <v>39228</v>
      </c>
      <c r="C16" s="71" t="s">
        <v>1254</v>
      </c>
      <c r="D16" s="14"/>
    </row>
    <row r="17" spans="1:4" s="41" customFormat="1" ht="15" customHeight="1">
      <c r="A17" s="49" t="s">
        <v>1471</v>
      </c>
      <c r="B17" s="70">
        <v>26000</v>
      </c>
      <c r="C17" s="74"/>
      <c r="D17" s="14"/>
    </row>
    <row r="18" spans="1:4" s="41" customFormat="1" ht="15" customHeight="1">
      <c r="A18" s="49" t="s">
        <v>1472</v>
      </c>
      <c r="B18" s="70">
        <v>228</v>
      </c>
      <c r="C18" s="74"/>
      <c r="D18" s="14"/>
    </row>
    <row r="19" spans="1:4" s="41" customFormat="1" ht="15" customHeight="1">
      <c r="A19" s="49" t="s">
        <v>1473</v>
      </c>
      <c r="B19" s="70">
        <v>13000</v>
      </c>
      <c r="C19" s="74"/>
      <c r="D19" s="14"/>
    </row>
    <row r="20" spans="1:4" s="41" customFormat="1" ht="15" customHeight="1">
      <c r="A20" s="27" t="s">
        <v>1255</v>
      </c>
      <c r="B20" s="70">
        <f>B21</f>
        <v>0</v>
      </c>
      <c r="C20" s="67" t="s">
        <v>1256</v>
      </c>
      <c r="D20" s="14">
        <f>D21</f>
        <v>0</v>
      </c>
    </row>
    <row r="21" spans="1:4" s="41" customFormat="1" ht="15" customHeight="1">
      <c r="A21" s="46" t="s">
        <v>1257</v>
      </c>
      <c r="B21" s="14">
        <f>B22</f>
        <v>0</v>
      </c>
      <c r="C21" s="72" t="s">
        <v>1258</v>
      </c>
      <c r="D21" s="73">
        <f>SUM(D22:D25)</f>
        <v>0</v>
      </c>
    </row>
    <row r="22" spans="1:4" s="41" customFormat="1" ht="15" customHeight="1">
      <c r="A22" s="27" t="s">
        <v>2548</v>
      </c>
      <c r="B22" s="73">
        <f>SUM(B23:B26)</f>
        <v>0</v>
      </c>
      <c r="C22" s="68" t="s">
        <v>1260</v>
      </c>
      <c r="D22" s="14"/>
    </row>
    <row r="23" spans="1:4" s="41" customFormat="1" ht="15" customHeight="1">
      <c r="A23" s="52" t="s">
        <v>1261</v>
      </c>
      <c r="B23" s="14">
        <v>0</v>
      </c>
      <c r="C23" s="68" t="s">
        <v>1262</v>
      </c>
      <c r="D23" s="14">
        <v>0</v>
      </c>
    </row>
    <row r="24" spans="1:4" s="41" customFormat="1" ht="15" customHeight="1">
      <c r="A24" s="52" t="s">
        <v>1263</v>
      </c>
      <c r="B24" s="14">
        <v>0</v>
      </c>
      <c r="C24" s="68" t="s">
        <v>1264</v>
      </c>
      <c r="D24" s="14">
        <v>0</v>
      </c>
    </row>
    <row r="25" spans="1:4" s="41" customFormat="1" ht="15" customHeight="1">
      <c r="A25" s="52" t="s">
        <v>1265</v>
      </c>
      <c r="B25" s="14">
        <v>0</v>
      </c>
      <c r="C25" s="68" t="s">
        <v>1266</v>
      </c>
      <c r="D25" s="14"/>
    </row>
    <row r="26" spans="1:4" s="41" customFormat="1" ht="15" customHeight="1">
      <c r="A26" s="52" t="s">
        <v>1267</v>
      </c>
      <c r="B26" s="14">
        <v>0</v>
      </c>
      <c r="C26" s="68"/>
      <c r="D26" s="14"/>
    </row>
    <row r="27" spans="1:4" s="41" customFormat="1" ht="15" customHeight="1">
      <c r="A27" s="27" t="s">
        <v>1268</v>
      </c>
      <c r="B27" s="14">
        <f>B28</f>
        <v>0</v>
      </c>
      <c r="C27" s="67" t="s">
        <v>1269</v>
      </c>
      <c r="D27" s="73">
        <f>SUM(D28:D31)</f>
        <v>0</v>
      </c>
    </row>
    <row r="28" spans="1:4" s="41" customFormat="1" ht="15" customHeight="1">
      <c r="A28" s="52" t="s">
        <v>1270</v>
      </c>
      <c r="B28" s="70">
        <f>SUM(B29:B32)</f>
        <v>0</v>
      </c>
      <c r="C28" s="74" t="s">
        <v>1271</v>
      </c>
      <c r="D28" s="14">
        <v>0</v>
      </c>
    </row>
    <row r="29" spans="1:4" s="41" customFormat="1" ht="15" customHeight="1">
      <c r="A29" s="49" t="s">
        <v>1272</v>
      </c>
      <c r="B29" s="14"/>
      <c r="C29" s="75" t="s">
        <v>1273</v>
      </c>
      <c r="D29" s="73">
        <v>0</v>
      </c>
    </row>
    <row r="30" spans="1:4" s="41" customFormat="1" ht="15" customHeight="1">
      <c r="A30" s="52" t="s">
        <v>1274</v>
      </c>
      <c r="B30" s="73">
        <v>0</v>
      </c>
      <c r="C30" s="68" t="s">
        <v>1275</v>
      </c>
      <c r="D30" s="14">
        <v>0</v>
      </c>
    </row>
    <row r="31" spans="1:4" s="41" customFormat="1" ht="15" customHeight="1">
      <c r="A31" s="52" t="s">
        <v>1276</v>
      </c>
      <c r="B31" s="14"/>
      <c r="C31" s="68" t="s">
        <v>1277</v>
      </c>
      <c r="D31" s="14">
        <v>0</v>
      </c>
    </row>
    <row r="32" spans="1:4" s="41" customFormat="1" ht="15" customHeight="1">
      <c r="A32" s="52" t="s">
        <v>1278</v>
      </c>
      <c r="B32" s="14">
        <v>0</v>
      </c>
      <c r="C32" s="68"/>
      <c r="D32" s="28"/>
    </row>
    <row r="33" spans="1:4" s="41" customFormat="1" ht="15" customHeight="1">
      <c r="A33" s="52"/>
      <c r="B33" s="14"/>
      <c r="C33" s="67"/>
      <c r="D33" s="14"/>
    </row>
    <row r="34" spans="1:4" s="41" customFormat="1" ht="15" customHeight="1">
      <c r="A34" s="27" t="s">
        <v>1279</v>
      </c>
      <c r="B34" s="14">
        <v>0</v>
      </c>
      <c r="C34" s="67" t="s">
        <v>1280</v>
      </c>
      <c r="D34" s="14">
        <v>0</v>
      </c>
    </row>
    <row r="35" spans="1:4" s="41" customFormat="1" ht="15" customHeight="1">
      <c r="A35" s="27" t="s">
        <v>1281</v>
      </c>
      <c r="B35" s="14">
        <v>0</v>
      </c>
      <c r="C35" s="67" t="s">
        <v>1282</v>
      </c>
      <c r="D35" s="14">
        <v>0</v>
      </c>
    </row>
    <row r="36" spans="1:4" s="41" customFormat="1" ht="15" customHeight="1">
      <c r="A36" s="27" t="s">
        <v>1283</v>
      </c>
      <c r="B36" s="14">
        <v>0</v>
      </c>
      <c r="C36" s="67" t="s">
        <v>1284</v>
      </c>
      <c r="D36" s="14">
        <v>0</v>
      </c>
    </row>
    <row r="37" spans="1:4" s="41" customFormat="1" ht="15" customHeight="1">
      <c r="A37" s="27"/>
      <c r="B37" s="14">
        <v>0</v>
      </c>
      <c r="C37" s="76" t="s">
        <v>1286</v>
      </c>
      <c r="D37" s="14"/>
    </row>
    <row r="38" spans="1:4" s="41" customFormat="1" ht="15" customHeight="1">
      <c r="A38" s="27" t="s">
        <v>1287</v>
      </c>
      <c r="B38" s="14">
        <f>SUM(B39:B41)</f>
        <v>0</v>
      </c>
      <c r="C38" s="76" t="s">
        <v>1288</v>
      </c>
      <c r="D38" s="66">
        <f>SUM(D39:D41)</f>
        <v>3080</v>
      </c>
    </row>
    <row r="39" spans="1:4" s="41" customFormat="1" ht="15" customHeight="1">
      <c r="A39" s="52" t="s">
        <v>1289</v>
      </c>
      <c r="B39" s="14">
        <v>0</v>
      </c>
      <c r="C39" s="77" t="s">
        <v>1290</v>
      </c>
      <c r="D39" s="14">
        <v>0</v>
      </c>
    </row>
    <row r="40" spans="1:4" s="41" customFormat="1" ht="15" customHeight="1">
      <c r="A40" s="52" t="s">
        <v>1291</v>
      </c>
      <c r="B40" s="70">
        <v>0</v>
      </c>
      <c r="C40" s="77" t="s">
        <v>1292</v>
      </c>
      <c r="D40" s="14">
        <v>3080</v>
      </c>
    </row>
    <row r="41" spans="1:4" s="41" customFormat="1" ht="15" customHeight="1">
      <c r="A41" s="52" t="s">
        <v>1293</v>
      </c>
      <c r="B41" s="14">
        <v>0</v>
      </c>
      <c r="C41" s="77" t="s">
        <v>1294</v>
      </c>
      <c r="D41" s="14">
        <v>0</v>
      </c>
    </row>
    <row r="42" spans="1:4" s="41" customFormat="1" ht="15" customHeight="1">
      <c r="A42" s="27" t="s">
        <v>1295</v>
      </c>
      <c r="B42" s="73">
        <v>0</v>
      </c>
      <c r="C42" s="76" t="s">
        <v>1296</v>
      </c>
      <c r="D42" s="14">
        <v>0</v>
      </c>
    </row>
    <row r="43" spans="1:4" s="41" customFormat="1" ht="15" customHeight="1">
      <c r="A43" s="46"/>
      <c r="B43" s="14"/>
      <c r="C43" s="67" t="s">
        <v>1300</v>
      </c>
      <c r="D43" s="14"/>
    </row>
    <row r="44" spans="1:4" s="41" customFormat="1" ht="15" customHeight="1">
      <c r="A44" s="46"/>
      <c r="B44" s="14"/>
      <c r="C44" s="67" t="s">
        <v>2550</v>
      </c>
      <c r="D44" s="14"/>
    </row>
    <row r="45" spans="1:4" s="41" customFormat="1" ht="15" customHeight="1">
      <c r="A45" s="46"/>
      <c r="B45" s="14"/>
      <c r="C45" s="67" t="s">
        <v>2551</v>
      </c>
      <c r="D45" s="70"/>
    </row>
    <row r="46" spans="1:4" s="41" customFormat="1" ht="15" customHeight="1">
      <c r="A46" s="79" t="s">
        <v>1303</v>
      </c>
      <c r="B46" s="66">
        <f>SUM(B5:B6,B10,B15:B16,B20,B27,B34:B38,B42:B42)</f>
        <v>587359</v>
      </c>
      <c r="C46" s="80" t="s">
        <v>1304</v>
      </c>
      <c r="D46" s="66">
        <f>SUM(D5:D6,D10,D16,D20,D27,D33:D38,D42:D43)</f>
        <v>587359</v>
      </c>
    </row>
  </sheetData>
  <sheetProtection/>
  <mergeCells count="3">
    <mergeCell ref="A1:D1"/>
    <mergeCell ref="A2:D2"/>
    <mergeCell ref="A3:D3"/>
  </mergeCells>
  <printOptions/>
  <pageMargins left="0.6999125161508876" right="0.6999125161508876" top="0.7499062639521802" bottom="0.7499062639521802" header="0.2999625102741512" footer="0.2999625102741512"/>
  <pageSetup fitToHeight="1" fitToWidth="1" horizontalDpi="600" verticalDpi="600" orientation="portrait" paperSize="9" scale="67" r:id="rId1"/>
</worksheet>
</file>

<file path=xl/worksheets/sheet19.xml><?xml version="1.0" encoding="utf-8"?>
<worksheet xmlns="http://schemas.openxmlformats.org/spreadsheetml/2006/main" xmlns:r="http://schemas.openxmlformats.org/officeDocument/2006/relationships">
  <dimension ref="A1:B52"/>
  <sheetViews>
    <sheetView defaultGridColor="0" colorId="23" workbookViewId="0" topLeftCell="A4">
      <selection activeCell="F11" sqref="F11"/>
    </sheetView>
  </sheetViews>
  <sheetFormatPr defaultColWidth="9.00390625" defaultRowHeight="13.5"/>
  <cols>
    <col min="1" max="1" width="53.125" style="1" customWidth="1"/>
    <col min="2" max="2" width="22.00390625" style="1" customWidth="1"/>
    <col min="3" max="16384" width="9.00390625" style="1" customWidth="1"/>
  </cols>
  <sheetData>
    <row r="1" spans="1:2" ht="30.75" customHeight="1">
      <c r="A1" s="97" t="s">
        <v>2582</v>
      </c>
      <c r="B1" s="97"/>
    </row>
    <row r="3" spans="1:2" s="82" customFormat="1" ht="16.5" customHeight="1">
      <c r="A3" s="98" t="s">
        <v>1359</v>
      </c>
      <c r="B3" s="98" t="s">
        <v>1360</v>
      </c>
    </row>
    <row r="4" spans="1:2" s="82" customFormat="1" ht="16.5" customHeight="1">
      <c r="A4" s="99" t="s">
        <v>1361</v>
      </c>
      <c r="B4" s="100">
        <f>B5+B12+B31</f>
        <v>302892</v>
      </c>
    </row>
    <row r="5" spans="1:2" s="82" customFormat="1" ht="16.5" customHeight="1">
      <c r="A5" s="27" t="s">
        <v>2583</v>
      </c>
      <c r="B5" s="66">
        <f>SUM(B6:B11)</f>
        <v>28611</v>
      </c>
    </row>
    <row r="6" spans="1:2" s="82" customFormat="1" ht="16.5" customHeight="1">
      <c r="A6" s="52" t="s">
        <v>2584</v>
      </c>
      <c r="B6" s="14">
        <v>38251</v>
      </c>
    </row>
    <row r="7" spans="1:2" s="82" customFormat="1" ht="16.5" customHeight="1">
      <c r="A7" s="52" t="s">
        <v>2585</v>
      </c>
      <c r="B7" s="14">
        <v>966</v>
      </c>
    </row>
    <row r="8" spans="1:2" s="82" customFormat="1" ht="16.5" customHeight="1">
      <c r="A8" s="52" t="s">
        <v>2586</v>
      </c>
      <c r="B8" s="14">
        <v>9437</v>
      </c>
    </row>
    <row r="9" spans="1:2" s="82" customFormat="1" ht="16.5" customHeight="1">
      <c r="A9" s="52" t="s">
        <v>2587</v>
      </c>
      <c r="B9" s="14">
        <v>21087</v>
      </c>
    </row>
    <row r="10" spans="1:2" s="82" customFormat="1" ht="16.5" customHeight="1">
      <c r="A10" s="52" t="s">
        <v>2588</v>
      </c>
      <c r="B10" s="14">
        <v>-12981</v>
      </c>
    </row>
    <row r="11" spans="1:2" s="82" customFormat="1" ht="16.5" customHeight="1">
      <c r="A11" s="52" t="s">
        <v>2589</v>
      </c>
      <c r="B11" s="14">
        <v>-28149</v>
      </c>
    </row>
    <row r="12" spans="1:2" s="82" customFormat="1" ht="16.5" customHeight="1">
      <c r="A12" s="27" t="s">
        <v>1362</v>
      </c>
      <c r="B12" s="14">
        <f>SUM(B13:B30)</f>
        <v>186369</v>
      </c>
    </row>
    <row r="13" spans="1:2" s="82" customFormat="1" ht="16.5" customHeight="1">
      <c r="A13" s="52" t="s">
        <v>1363</v>
      </c>
      <c r="B13" s="14"/>
    </row>
    <row r="14" spans="1:2" s="82" customFormat="1" ht="16.5" customHeight="1">
      <c r="A14" s="52" t="s">
        <v>1364</v>
      </c>
      <c r="B14" s="14">
        <v>90714</v>
      </c>
    </row>
    <row r="15" spans="1:2" s="82" customFormat="1" ht="16.5" customHeight="1">
      <c r="A15" s="52" t="s">
        <v>2590</v>
      </c>
      <c r="B15" s="14"/>
    </row>
    <row r="16" spans="1:2" s="82" customFormat="1" ht="16.5" customHeight="1">
      <c r="A16" s="52" t="s">
        <v>1366</v>
      </c>
      <c r="B16" s="14">
        <v>12813</v>
      </c>
    </row>
    <row r="17" spans="1:2" s="82" customFormat="1" ht="16.5" customHeight="1">
      <c r="A17" s="52" t="s">
        <v>1367</v>
      </c>
      <c r="B17" s="14">
        <v>3685</v>
      </c>
    </row>
    <row r="18" spans="1:2" s="82" customFormat="1" ht="16.5" customHeight="1">
      <c r="A18" s="52" t="s">
        <v>1368</v>
      </c>
      <c r="B18" s="14"/>
    </row>
    <row r="19" spans="1:2" s="82" customFormat="1" ht="16.5" customHeight="1">
      <c r="A19" s="52" t="s">
        <v>1369</v>
      </c>
      <c r="B19" s="14">
        <v>8437</v>
      </c>
    </row>
    <row r="20" spans="1:2" s="82" customFormat="1" ht="16.5" customHeight="1">
      <c r="A20" s="52" t="s">
        <v>1370</v>
      </c>
      <c r="B20" s="14">
        <v>22453</v>
      </c>
    </row>
    <row r="21" spans="1:2" s="82" customFormat="1" ht="16.5" customHeight="1">
      <c r="A21" s="52" t="s">
        <v>1371</v>
      </c>
      <c r="B21" s="14">
        <v>942</v>
      </c>
    </row>
    <row r="22" spans="1:2" s="82" customFormat="1" ht="16.5" customHeight="1">
      <c r="A22" s="52" t="s">
        <v>1372</v>
      </c>
      <c r="B22" s="14"/>
    </row>
    <row r="23" spans="1:2" s="82" customFormat="1" ht="16.5" customHeight="1">
      <c r="A23" s="52" t="s">
        <v>1373</v>
      </c>
      <c r="B23" s="14"/>
    </row>
    <row r="24" spans="1:2" s="82" customFormat="1" ht="16.5" customHeight="1">
      <c r="A24" s="52" t="s">
        <v>2591</v>
      </c>
      <c r="B24" s="14"/>
    </row>
    <row r="25" spans="1:2" s="82" customFormat="1" ht="16.5" customHeight="1">
      <c r="A25" s="52" t="s">
        <v>2592</v>
      </c>
      <c r="B25" s="14"/>
    </row>
    <row r="26" spans="1:2" s="82" customFormat="1" ht="16.5" customHeight="1">
      <c r="A26" s="52" t="s">
        <v>1376</v>
      </c>
      <c r="B26" s="14"/>
    </row>
    <row r="27" spans="1:2" s="82" customFormat="1" ht="16.5" customHeight="1">
      <c r="A27" s="52" t="s">
        <v>1377</v>
      </c>
      <c r="B27" s="14"/>
    </row>
    <row r="28" spans="1:2" s="82" customFormat="1" ht="16.5" customHeight="1">
      <c r="A28" s="52" t="s">
        <v>1378</v>
      </c>
      <c r="B28" s="14"/>
    </row>
    <row r="29" spans="1:2" s="82" customFormat="1" ht="16.5" customHeight="1">
      <c r="A29" s="52" t="s">
        <v>1379</v>
      </c>
      <c r="B29" s="14">
        <v>47325</v>
      </c>
    </row>
    <row r="30" spans="1:2" s="82" customFormat="1" ht="16.5" customHeight="1">
      <c r="A30" s="52" t="s">
        <v>1380</v>
      </c>
      <c r="B30" s="14"/>
    </row>
    <row r="31" spans="1:2" s="82" customFormat="1" ht="16.5" customHeight="1">
      <c r="A31" s="27" t="s">
        <v>1381</v>
      </c>
      <c r="B31" s="66">
        <f>SUM(B32:B52)</f>
        <v>87912</v>
      </c>
    </row>
    <row r="32" spans="1:2" s="82" customFormat="1" ht="16.5" customHeight="1">
      <c r="A32" s="52" t="s">
        <v>1382</v>
      </c>
      <c r="B32" s="14">
        <v>571</v>
      </c>
    </row>
    <row r="33" spans="1:2" s="82" customFormat="1" ht="16.5" customHeight="1">
      <c r="A33" s="52" t="s">
        <v>1383</v>
      </c>
      <c r="B33" s="14"/>
    </row>
    <row r="34" spans="1:2" s="82" customFormat="1" ht="16.5" customHeight="1">
      <c r="A34" s="52" t="s">
        <v>1384</v>
      </c>
      <c r="B34" s="14"/>
    </row>
    <row r="35" spans="1:2" s="82" customFormat="1" ht="16.5" customHeight="1">
      <c r="A35" s="52" t="s">
        <v>1385</v>
      </c>
      <c r="B35" s="70"/>
    </row>
    <row r="36" spans="1:2" s="82" customFormat="1" ht="16.5" customHeight="1">
      <c r="A36" s="49" t="s">
        <v>1386</v>
      </c>
      <c r="B36" s="14">
        <v>13020</v>
      </c>
    </row>
    <row r="37" spans="1:2" s="82" customFormat="1" ht="16.5" customHeight="1">
      <c r="A37" s="52" t="s">
        <v>1387</v>
      </c>
      <c r="B37" s="73"/>
    </row>
    <row r="38" spans="1:2" s="82" customFormat="1" ht="16.5" customHeight="1">
      <c r="A38" s="52" t="s">
        <v>2593</v>
      </c>
      <c r="B38" s="14">
        <v>200</v>
      </c>
    </row>
    <row r="39" spans="1:2" s="82" customFormat="1" ht="16.5" customHeight="1">
      <c r="A39" s="52" t="s">
        <v>1389</v>
      </c>
      <c r="B39" s="14">
        <v>20381</v>
      </c>
    </row>
    <row r="40" spans="1:2" s="82" customFormat="1" ht="16.5" customHeight="1">
      <c r="A40" s="52" t="s">
        <v>2594</v>
      </c>
      <c r="B40" s="14">
        <v>31547</v>
      </c>
    </row>
    <row r="41" spans="1:2" s="82" customFormat="1" ht="16.5" customHeight="1">
      <c r="A41" s="52" t="s">
        <v>1391</v>
      </c>
      <c r="B41" s="14">
        <v>576</v>
      </c>
    </row>
    <row r="42" spans="1:2" s="82" customFormat="1" ht="16.5" customHeight="1">
      <c r="A42" s="52" t="s">
        <v>1392</v>
      </c>
      <c r="B42" s="14"/>
    </row>
    <row r="43" spans="1:2" s="82" customFormat="1" ht="16.5" customHeight="1">
      <c r="A43" s="52" t="s">
        <v>1393</v>
      </c>
      <c r="B43" s="14">
        <v>14521</v>
      </c>
    </row>
    <row r="44" spans="1:2" s="82" customFormat="1" ht="16.5" customHeight="1">
      <c r="A44" s="52" t="s">
        <v>1394</v>
      </c>
      <c r="B44" s="14">
        <v>6896</v>
      </c>
    </row>
    <row r="45" spans="1:2" s="82" customFormat="1" ht="16.5" customHeight="1">
      <c r="A45" s="52" t="s">
        <v>1395</v>
      </c>
      <c r="B45" s="14"/>
    </row>
    <row r="46" spans="1:2" s="82" customFormat="1" ht="16.5" customHeight="1">
      <c r="A46" s="52" t="s">
        <v>1396</v>
      </c>
      <c r="B46" s="14"/>
    </row>
    <row r="47" spans="1:2" s="82" customFormat="1" ht="16.5" customHeight="1">
      <c r="A47" s="52" t="s">
        <v>1397</v>
      </c>
      <c r="B47" s="14"/>
    </row>
    <row r="48" spans="1:2" s="82" customFormat="1" ht="16.5" customHeight="1">
      <c r="A48" s="52" t="s">
        <v>2595</v>
      </c>
      <c r="B48" s="14"/>
    </row>
    <row r="49" spans="1:2" s="82" customFormat="1" ht="16.5" customHeight="1">
      <c r="A49" s="52" t="s">
        <v>1399</v>
      </c>
      <c r="B49" s="14"/>
    </row>
    <row r="50" spans="1:2" s="82" customFormat="1" ht="16.5" customHeight="1">
      <c r="A50" s="52" t="s">
        <v>1400</v>
      </c>
      <c r="B50" s="14"/>
    </row>
    <row r="51" spans="1:2" s="82" customFormat="1" ht="16.5" customHeight="1">
      <c r="A51" s="52" t="s">
        <v>2596</v>
      </c>
      <c r="B51" s="14">
        <v>200</v>
      </c>
    </row>
    <row r="52" spans="1:2" s="82" customFormat="1" ht="16.5" customHeight="1">
      <c r="A52" s="52" t="s">
        <v>1401</v>
      </c>
      <c r="B52" s="14"/>
    </row>
  </sheetData>
  <sheetProtection/>
  <mergeCells count="1">
    <mergeCell ref="A1:B1"/>
  </mergeCells>
  <printOptions/>
  <pageMargins left="0.6999125161508876" right="0.6999125161508876" top="0.7499062639521802" bottom="0.7499062639521802" header="0.2999625102741512" footer="0.2999625102741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400"/>
  <sheetViews>
    <sheetView showZeros="0" defaultGridColor="0" zoomScale="110" zoomScaleNormal="110" colorId="23" workbookViewId="0" topLeftCell="A1">
      <selection activeCell="D14" sqref="D14"/>
    </sheetView>
  </sheetViews>
  <sheetFormatPr defaultColWidth="9.00390625" defaultRowHeight="13.5"/>
  <cols>
    <col min="1" max="1" width="7.625" style="38" customWidth="1"/>
    <col min="2" max="2" width="43.75390625" style="38" customWidth="1"/>
    <col min="3" max="3" width="25.00390625" style="38" customWidth="1"/>
    <col min="4" max="4" width="12.50390625" style="38" customWidth="1"/>
    <col min="5" max="5" width="21.875" style="38" customWidth="1"/>
    <col min="6" max="6" width="15.125" style="38" customWidth="1"/>
    <col min="7" max="7" width="9.50390625" style="38" customWidth="1"/>
    <col min="8" max="8" width="11.875" style="38" customWidth="1"/>
    <col min="9" max="9" width="9.50390625" style="38" customWidth="1"/>
    <col min="10" max="10" width="11.875" style="38" customWidth="1"/>
    <col min="11" max="11" width="11.625" style="38" customWidth="1"/>
    <col min="12" max="16384" width="9.50390625" style="38" customWidth="1"/>
  </cols>
  <sheetData>
    <row r="1" spans="2:3" ht="18.75" customHeight="1">
      <c r="B1" s="39" t="s">
        <v>57</v>
      </c>
      <c r="C1" s="39"/>
    </row>
    <row r="2" ht="18" customHeight="1">
      <c r="C2" s="40" t="s">
        <v>58</v>
      </c>
    </row>
    <row r="3" spans="1:11" s="41" customFormat="1" ht="15.75" customHeight="1">
      <c r="A3" s="42" t="s">
        <v>59</v>
      </c>
      <c r="B3" s="42" t="s">
        <v>60</v>
      </c>
      <c r="C3" s="42" t="s">
        <v>61</v>
      </c>
      <c r="E3" s="43"/>
      <c r="F3" s="43"/>
      <c r="G3" s="43"/>
      <c r="H3" s="43"/>
      <c r="I3" s="43"/>
      <c r="J3" s="43"/>
      <c r="K3" s="43"/>
    </row>
    <row r="4" spans="1:10" s="44" customFormat="1" ht="15" customHeight="1">
      <c r="A4" s="45">
        <v>201</v>
      </c>
      <c r="B4" s="46" t="s">
        <v>62</v>
      </c>
      <c r="C4" s="20">
        <f>SUM(C5,C17,C26,C38,C50,C61,C72,C84,C93,C103,C118,C127,C138,C150,C160,C173,C180,C187,C196,C202,C209,C217,C224,C230,C236,C242,C248,C254)</f>
        <v>146154</v>
      </c>
      <c r="J4" s="47"/>
    </row>
    <row r="5" spans="1:3" s="44" customFormat="1" ht="15" customHeight="1">
      <c r="A5" s="45">
        <v>20101</v>
      </c>
      <c r="B5" s="46" t="s">
        <v>63</v>
      </c>
      <c r="C5" s="20">
        <f>SUM(C6:C16)</f>
        <v>5324</v>
      </c>
    </row>
    <row r="6" spans="1:3" s="41" customFormat="1" ht="15" customHeight="1">
      <c r="A6" s="48">
        <v>2010101</v>
      </c>
      <c r="B6" s="49" t="s">
        <v>64</v>
      </c>
      <c r="C6" s="13">
        <v>3588</v>
      </c>
    </row>
    <row r="7" spans="1:3" s="41" customFormat="1" ht="15" customHeight="1">
      <c r="A7" s="48">
        <v>2010102</v>
      </c>
      <c r="B7" s="49" t="s">
        <v>65</v>
      </c>
      <c r="C7" s="13">
        <v>862</v>
      </c>
    </row>
    <row r="8" spans="1:3" s="41" customFormat="1" ht="15" customHeight="1">
      <c r="A8" s="48">
        <v>2010103</v>
      </c>
      <c r="B8" s="49" t="s">
        <v>66</v>
      </c>
      <c r="C8" s="13">
        <v>89</v>
      </c>
    </row>
    <row r="9" spans="1:3" s="41" customFormat="1" ht="15" customHeight="1">
      <c r="A9" s="48">
        <v>2010104</v>
      </c>
      <c r="B9" s="49" t="s">
        <v>67</v>
      </c>
      <c r="C9" s="13">
        <v>374</v>
      </c>
    </row>
    <row r="10" spans="1:3" s="41" customFormat="1" ht="15" customHeight="1">
      <c r="A10" s="48">
        <v>2010105</v>
      </c>
      <c r="B10" s="49" t="s">
        <v>68</v>
      </c>
      <c r="C10" s="13">
        <v>8</v>
      </c>
    </row>
    <row r="11" spans="1:3" s="41" customFormat="1" ht="15" customHeight="1">
      <c r="A11" s="48">
        <v>2010106</v>
      </c>
      <c r="B11" s="49" t="s">
        <v>69</v>
      </c>
      <c r="C11" s="13">
        <v>56</v>
      </c>
    </row>
    <row r="12" spans="1:3" s="41" customFormat="1" ht="15" customHeight="1">
      <c r="A12" s="48">
        <v>2010107</v>
      </c>
      <c r="B12" s="49" t="s">
        <v>70</v>
      </c>
      <c r="C12" s="13">
        <v>20</v>
      </c>
    </row>
    <row r="13" spans="1:3" s="41" customFormat="1" ht="15" customHeight="1">
      <c r="A13" s="48">
        <v>2010108</v>
      </c>
      <c r="B13" s="49" t="s">
        <v>71</v>
      </c>
      <c r="C13" s="13">
        <v>188</v>
      </c>
    </row>
    <row r="14" spans="1:3" s="41" customFormat="1" ht="15" customHeight="1">
      <c r="A14" s="48">
        <v>2010109</v>
      </c>
      <c r="B14" s="49" t="s">
        <v>72</v>
      </c>
      <c r="C14" s="13">
        <v>3</v>
      </c>
    </row>
    <row r="15" spans="1:4" s="44" customFormat="1" ht="15" customHeight="1">
      <c r="A15" s="48">
        <v>2010150</v>
      </c>
      <c r="B15" s="49" t="s">
        <v>73</v>
      </c>
      <c r="C15" s="13">
        <v>136</v>
      </c>
      <c r="D15" s="41"/>
    </row>
    <row r="16" spans="1:3" s="41" customFormat="1" ht="15" customHeight="1">
      <c r="A16" s="48">
        <v>2010199</v>
      </c>
      <c r="B16" s="49" t="s">
        <v>74</v>
      </c>
      <c r="C16" s="13"/>
    </row>
    <row r="17" spans="1:3" s="44" customFormat="1" ht="15" customHeight="1">
      <c r="A17" s="45">
        <v>20102</v>
      </c>
      <c r="B17" s="46" t="s">
        <v>75</v>
      </c>
      <c r="C17" s="20">
        <f>SUM(C18:C25)</f>
        <v>3633</v>
      </c>
    </row>
    <row r="18" spans="1:3" s="41" customFormat="1" ht="15" customHeight="1">
      <c r="A18" s="48">
        <v>2010201</v>
      </c>
      <c r="B18" s="49" t="s">
        <v>64</v>
      </c>
      <c r="C18" s="13">
        <v>2769</v>
      </c>
    </row>
    <row r="19" spans="1:3" s="41" customFormat="1" ht="15" customHeight="1">
      <c r="A19" s="48">
        <v>2010202</v>
      </c>
      <c r="B19" s="49" t="s">
        <v>65</v>
      </c>
      <c r="C19" s="13">
        <v>401</v>
      </c>
    </row>
    <row r="20" spans="1:3" s="41" customFormat="1" ht="15" customHeight="1">
      <c r="A20" s="48">
        <v>2010203</v>
      </c>
      <c r="B20" s="49" t="s">
        <v>66</v>
      </c>
      <c r="C20" s="13"/>
    </row>
    <row r="21" spans="1:3" s="41" customFormat="1" ht="15" customHeight="1">
      <c r="A21" s="48">
        <v>2010204</v>
      </c>
      <c r="B21" s="49" t="s">
        <v>76</v>
      </c>
      <c r="C21" s="13">
        <v>230</v>
      </c>
    </row>
    <row r="22" spans="1:3" s="41" customFormat="1" ht="15" customHeight="1">
      <c r="A22" s="48">
        <v>2010205</v>
      </c>
      <c r="B22" s="49" t="s">
        <v>77</v>
      </c>
      <c r="C22" s="13">
        <v>132</v>
      </c>
    </row>
    <row r="23" spans="1:3" s="41" customFormat="1" ht="15" customHeight="1">
      <c r="A23" s="48">
        <v>2010206</v>
      </c>
      <c r="B23" s="49" t="s">
        <v>78</v>
      </c>
      <c r="C23" s="13">
        <v>26</v>
      </c>
    </row>
    <row r="24" spans="1:4" s="44" customFormat="1" ht="15" customHeight="1">
      <c r="A24" s="48">
        <v>2010250</v>
      </c>
      <c r="B24" s="49" t="s">
        <v>73</v>
      </c>
      <c r="C24" s="13">
        <v>63</v>
      </c>
      <c r="D24" s="41"/>
    </row>
    <row r="25" spans="1:11" s="41" customFormat="1" ht="15" customHeight="1">
      <c r="A25" s="48">
        <v>2010299</v>
      </c>
      <c r="B25" s="49" t="s">
        <v>79</v>
      </c>
      <c r="C25" s="13">
        <v>12</v>
      </c>
      <c r="H25" s="50"/>
      <c r="J25" s="50"/>
      <c r="K25" s="50"/>
    </row>
    <row r="26" spans="1:11" s="44" customFormat="1" ht="15" customHeight="1">
      <c r="A26" s="45">
        <v>20103</v>
      </c>
      <c r="B26" s="46" t="s">
        <v>80</v>
      </c>
      <c r="C26" s="20">
        <f>SUM(C27:C37)</f>
        <v>52221</v>
      </c>
      <c r="H26" s="47"/>
      <c r="J26" s="47"/>
      <c r="K26" s="47"/>
    </row>
    <row r="27" spans="1:10" s="41" customFormat="1" ht="15" customHeight="1">
      <c r="A27" s="48">
        <v>2010301</v>
      </c>
      <c r="B27" s="49" t="s">
        <v>64</v>
      </c>
      <c r="C27" s="13">
        <v>24782</v>
      </c>
      <c r="J27" s="50"/>
    </row>
    <row r="28" spans="1:3" s="41" customFormat="1" ht="15" customHeight="1">
      <c r="A28" s="48">
        <v>2010302</v>
      </c>
      <c r="B28" s="49" t="s">
        <v>65</v>
      </c>
      <c r="C28" s="13">
        <v>7143</v>
      </c>
    </row>
    <row r="29" spans="1:3" s="41" customFormat="1" ht="15" customHeight="1">
      <c r="A29" s="48">
        <v>2010303</v>
      </c>
      <c r="B29" s="49" t="s">
        <v>66</v>
      </c>
      <c r="C29" s="13">
        <v>3059</v>
      </c>
    </row>
    <row r="30" spans="1:3" s="41" customFormat="1" ht="15" customHeight="1">
      <c r="A30" s="48">
        <v>2010304</v>
      </c>
      <c r="B30" s="49" t="s">
        <v>81</v>
      </c>
      <c r="C30" s="13">
        <v>4</v>
      </c>
    </row>
    <row r="31" spans="1:3" s="41" customFormat="1" ht="15" customHeight="1">
      <c r="A31" s="48">
        <v>2010305</v>
      </c>
      <c r="B31" s="49" t="s">
        <v>82</v>
      </c>
      <c r="C31" s="13">
        <v>113</v>
      </c>
    </row>
    <row r="32" spans="1:3" s="41" customFormat="1" ht="15" customHeight="1">
      <c r="A32" s="48">
        <v>2010306</v>
      </c>
      <c r="B32" s="49" t="s">
        <v>83</v>
      </c>
      <c r="C32" s="13">
        <v>439</v>
      </c>
    </row>
    <row r="33" spans="1:3" s="41" customFormat="1" ht="15" customHeight="1">
      <c r="A33" s="48">
        <v>2010307</v>
      </c>
      <c r="B33" s="49" t="s">
        <v>84</v>
      </c>
      <c r="C33" s="13"/>
    </row>
    <row r="34" spans="1:3" s="41" customFormat="1" ht="15" customHeight="1">
      <c r="A34" s="48">
        <v>2010308</v>
      </c>
      <c r="B34" s="49" t="s">
        <v>85</v>
      </c>
      <c r="C34" s="13">
        <v>747</v>
      </c>
    </row>
    <row r="35" spans="1:10" s="41" customFormat="1" ht="15" customHeight="1">
      <c r="A35" s="48">
        <v>2010309</v>
      </c>
      <c r="B35" s="49" t="s">
        <v>86</v>
      </c>
      <c r="C35" s="13"/>
      <c r="J35" s="50"/>
    </row>
    <row r="36" spans="1:4" s="44" customFormat="1" ht="15" customHeight="1">
      <c r="A36" s="48">
        <v>2010350</v>
      </c>
      <c r="B36" s="49" t="s">
        <v>73</v>
      </c>
      <c r="C36" s="13">
        <v>9337</v>
      </c>
      <c r="D36" s="41"/>
    </row>
    <row r="37" spans="1:3" s="41" customFormat="1" ht="15" customHeight="1">
      <c r="A37" s="48">
        <v>2010399</v>
      </c>
      <c r="B37" s="49" t="s">
        <v>87</v>
      </c>
      <c r="C37" s="13">
        <v>6597</v>
      </c>
    </row>
    <row r="38" spans="1:3" s="44" customFormat="1" ht="15" customHeight="1">
      <c r="A38" s="45">
        <v>20104</v>
      </c>
      <c r="B38" s="46" t="s">
        <v>88</v>
      </c>
      <c r="C38" s="20">
        <f>SUM(C39:C49)</f>
        <v>4001</v>
      </c>
    </row>
    <row r="39" spans="1:3" s="41" customFormat="1" ht="15" customHeight="1">
      <c r="A39" s="48">
        <v>2010401</v>
      </c>
      <c r="B39" s="49" t="s">
        <v>64</v>
      </c>
      <c r="C39" s="13">
        <v>2422</v>
      </c>
    </row>
    <row r="40" spans="1:3" s="41" customFormat="1" ht="15" customHeight="1">
      <c r="A40" s="48">
        <v>2010402</v>
      </c>
      <c r="B40" s="49" t="s">
        <v>65</v>
      </c>
      <c r="C40" s="13">
        <v>661</v>
      </c>
    </row>
    <row r="41" spans="1:3" s="41" customFormat="1" ht="15" customHeight="1">
      <c r="A41" s="48">
        <v>2010403</v>
      </c>
      <c r="B41" s="49" t="s">
        <v>66</v>
      </c>
      <c r="C41" s="13"/>
    </row>
    <row r="42" spans="1:3" s="41" customFormat="1" ht="15" customHeight="1">
      <c r="A42" s="48">
        <v>2010404</v>
      </c>
      <c r="B42" s="49" t="s">
        <v>89</v>
      </c>
      <c r="C42" s="13">
        <v>25</v>
      </c>
    </row>
    <row r="43" spans="1:3" s="41" customFormat="1" ht="15" customHeight="1">
      <c r="A43" s="48">
        <v>2010405</v>
      </c>
      <c r="B43" s="49" t="s">
        <v>90</v>
      </c>
      <c r="C43" s="13"/>
    </row>
    <row r="44" spans="1:3" s="41" customFormat="1" ht="15" customHeight="1">
      <c r="A44" s="48">
        <v>2010406</v>
      </c>
      <c r="B44" s="49" t="s">
        <v>91</v>
      </c>
      <c r="C44" s="13"/>
    </row>
    <row r="45" spans="1:3" s="41" customFormat="1" ht="15" customHeight="1">
      <c r="A45" s="48">
        <v>2010407</v>
      </c>
      <c r="B45" s="49" t="s">
        <v>92</v>
      </c>
      <c r="C45" s="13"/>
    </row>
    <row r="46" spans="1:3" s="41" customFormat="1" ht="15" customHeight="1">
      <c r="A46" s="48">
        <v>2010408</v>
      </c>
      <c r="B46" s="49" t="s">
        <v>93</v>
      </c>
      <c r="C46" s="13">
        <v>25</v>
      </c>
    </row>
    <row r="47" spans="1:3" s="41" customFormat="1" ht="15" customHeight="1">
      <c r="A47" s="48">
        <v>2010409</v>
      </c>
      <c r="B47" s="49" t="s">
        <v>94</v>
      </c>
      <c r="C47" s="13"/>
    </row>
    <row r="48" spans="1:4" s="44" customFormat="1" ht="15" customHeight="1">
      <c r="A48" s="48">
        <v>2010450</v>
      </c>
      <c r="B48" s="49" t="s">
        <v>73</v>
      </c>
      <c r="C48" s="13">
        <v>721</v>
      </c>
      <c r="D48" s="41"/>
    </row>
    <row r="49" spans="1:3" s="41" customFormat="1" ht="15" customHeight="1">
      <c r="A49" s="48">
        <v>2010499</v>
      </c>
      <c r="B49" s="49" t="s">
        <v>95</v>
      </c>
      <c r="C49" s="13">
        <v>147</v>
      </c>
    </row>
    <row r="50" spans="1:3" s="44" customFormat="1" ht="15" customHeight="1">
      <c r="A50" s="45">
        <v>20105</v>
      </c>
      <c r="B50" s="46" t="s">
        <v>96</v>
      </c>
      <c r="C50" s="20">
        <f>SUM(C51:C60)</f>
        <v>3038</v>
      </c>
    </row>
    <row r="51" spans="1:3" s="41" customFormat="1" ht="15" customHeight="1">
      <c r="A51" s="48">
        <v>2010501</v>
      </c>
      <c r="B51" s="49" t="s">
        <v>64</v>
      </c>
      <c r="C51" s="13">
        <v>1503</v>
      </c>
    </row>
    <row r="52" spans="1:3" s="41" customFormat="1" ht="15" customHeight="1">
      <c r="A52" s="48">
        <v>2010502</v>
      </c>
      <c r="B52" s="49" t="s">
        <v>65</v>
      </c>
      <c r="C52" s="13">
        <v>254</v>
      </c>
    </row>
    <row r="53" spans="1:3" s="41" customFormat="1" ht="15" customHeight="1">
      <c r="A53" s="48">
        <v>2010503</v>
      </c>
      <c r="B53" s="49" t="s">
        <v>66</v>
      </c>
      <c r="C53" s="13"/>
    </row>
    <row r="54" spans="1:3" s="41" customFormat="1" ht="15" customHeight="1">
      <c r="A54" s="48">
        <v>2010504</v>
      </c>
      <c r="B54" s="49" t="s">
        <v>97</v>
      </c>
      <c r="C54" s="13">
        <v>7</v>
      </c>
    </row>
    <row r="55" spans="1:3" s="41" customFormat="1" ht="15" customHeight="1">
      <c r="A55" s="48">
        <v>2010505</v>
      </c>
      <c r="B55" s="49" t="s">
        <v>98</v>
      </c>
      <c r="C55" s="13">
        <v>355</v>
      </c>
    </row>
    <row r="56" spans="1:3" s="41" customFormat="1" ht="15" customHeight="1">
      <c r="A56" s="48">
        <v>2010506</v>
      </c>
      <c r="B56" s="49" t="s">
        <v>99</v>
      </c>
      <c r="C56" s="13">
        <v>12</v>
      </c>
    </row>
    <row r="57" spans="1:3" s="41" customFormat="1" ht="15" customHeight="1">
      <c r="A57" s="48">
        <v>2010507</v>
      </c>
      <c r="B57" s="49" t="s">
        <v>100</v>
      </c>
      <c r="C57" s="13">
        <v>188</v>
      </c>
    </row>
    <row r="58" spans="1:3" s="41" customFormat="1" ht="15" customHeight="1">
      <c r="A58" s="48">
        <v>2010508</v>
      </c>
      <c r="B58" s="49" t="s">
        <v>101</v>
      </c>
      <c r="C58" s="13">
        <v>83</v>
      </c>
    </row>
    <row r="59" spans="1:4" s="44" customFormat="1" ht="15" customHeight="1">
      <c r="A59" s="48">
        <v>2010550</v>
      </c>
      <c r="B59" s="49" t="s">
        <v>73</v>
      </c>
      <c r="C59" s="13">
        <v>596</v>
      </c>
      <c r="D59" s="41"/>
    </row>
    <row r="60" spans="1:11" s="41" customFormat="1" ht="15" customHeight="1">
      <c r="A60" s="48">
        <v>2010599</v>
      </c>
      <c r="B60" s="49" t="s">
        <v>102</v>
      </c>
      <c r="C60" s="13">
        <v>40</v>
      </c>
      <c r="K60" s="50"/>
    </row>
    <row r="61" spans="1:3" s="44" customFormat="1" ht="15" customHeight="1">
      <c r="A61" s="45">
        <v>20106</v>
      </c>
      <c r="B61" s="46" t="s">
        <v>103</v>
      </c>
      <c r="C61" s="20">
        <f>SUM(C62:C71)</f>
        <v>7787</v>
      </c>
    </row>
    <row r="62" spans="1:3" s="41" customFormat="1" ht="15" customHeight="1">
      <c r="A62" s="48">
        <v>2010601</v>
      </c>
      <c r="B62" s="49" t="s">
        <v>64</v>
      </c>
      <c r="C62" s="13">
        <v>4351</v>
      </c>
    </row>
    <row r="63" spans="1:3" s="41" customFormat="1" ht="15" customHeight="1">
      <c r="A63" s="48">
        <v>2010602</v>
      </c>
      <c r="B63" s="49" t="s">
        <v>65</v>
      </c>
      <c r="C63" s="13">
        <v>1299</v>
      </c>
    </row>
    <row r="64" spans="1:3" s="41" customFormat="1" ht="15" customHeight="1">
      <c r="A64" s="48">
        <v>2010603</v>
      </c>
      <c r="B64" s="49" t="s">
        <v>66</v>
      </c>
      <c r="C64" s="13"/>
    </row>
    <row r="65" spans="1:3" s="41" customFormat="1" ht="15" customHeight="1">
      <c r="A65" s="48">
        <v>2010604</v>
      </c>
      <c r="B65" s="49" t="s">
        <v>104</v>
      </c>
      <c r="C65" s="13">
        <v>4</v>
      </c>
    </row>
    <row r="66" spans="1:3" s="41" customFormat="1" ht="15" customHeight="1">
      <c r="A66" s="48">
        <v>2010605</v>
      </c>
      <c r="B66" s="49" t="s">
        <v>105</v>
      </c>
      <c r="C66" s="13">
        <v>69</v>
      </c>
    </row>
    <row r="67" spans="1:3" s="41" customFormat="1" ht="15" customHeight="1">
      <c r="A67" s="48">
        <v>2010606</v>
      </c>
      <c r="B67" s="49" t="s">
        <v>106</v>
      </c>
      <c r="C67" s="13">
        <v>34</v>
      </c>
    </row>
    <row r="68" spans="1:3" s="41" customFormat="1" ht="15" customHeight="1">
      <c r="A68" s="48">
        <v>2010607</v>
      </c>
      <c r="B68" s="49" t="s">
        <v>107</v>
      </c>
      <c r="C68" s="13">
        <v>29</v>
      </c>
    </row>
    <row r="69" spans="1:3" s="41" customFormat="1" ht="15" customHeight="1">
      <c r="A69" s="48">
        <v>2010608</v>
      </c>
      <c r="B69" s="49" t="s">
        <v>108</v>
      </c>
      <c r="C69" s="13">
        <v>389</v>
      </c>
    </row>
    <row r="70" spans="1:4" s="44" customFormat="1" ht="15" customHeight="1">
      <c r="A70" s="48">
        <v>2010650</v>
      </c>
      <c r="B70" s="49" t="s">
        <v>73</v>
      </c>
      <c r="C70" s="13">
        <v>1601</v>
      </c>
      <c r="D70" s="41"/>
    </row>
    <row r="71" spans="1:3" s="41" customFormat="1" ht="15" customHeight="1">
      <c r="A71" s="48">
        <v>2010699</v>
      </c>
      <c r="B71" s="49" t="s">
        <v>109</v>
      </c>
      <c r="C71" s="13">
        <v>11</v>
      </c>
    </row>
    <row r="72" spans="1:3" s="44" customFormat="1" ht="15" customHeight="1">
      <c r="A72" s="45">
        <v>20107</v>
      </c>
      <c r="B72" s="46" t="s">
        <v>110</v>
      </c>
      <c r="C72" s="20">
        <f>SUM(C73:C83)</f>
        <v>5722</v>
      </c>
    </row>
    <row r="73" spans="1:3" s="41" customFormat="1" ht="15" customHeight="1">
      <c r="A73" s="48">
        <v>2010701</v>
      </c>
      <c r="B73" s="49" t="s">
        <v>64</v>
      </c>
      <c r="C73" s="13">
        <v>2863</v>
      </c>
    </row>
    <row r="74" spans="1:3" s="41" customFormat="1" ht="15" customHeight="1">
      <c r="A74" s="48">
        <v>2010702</v>
      </c>
      <c r="B74" s="49" t="s">
        <v>65</v>
      </c>
      <c r="C74" s="13">
        <v>2747</v>
      </c>
    </row>
    <row r="75" spans="1:3" s="41" customFormat="1" ht="15" customHeight="1">
      <c r="A75" s="48">
        <v>2010703</v>
      </c>
      <c r="B75" s="49" t="s">
        <v>66</v>
      </c>
      <c r="C75" s="13"/>
    </row>
    <row r="76" spans="1:3" s="41" customFormat="1" ht="15" customHeight="1">
      <c r="A76" s="48">
        <v>2010704</v>
      </c>
      <c r="B76" s="49" t="s">
        <v>111</v>
      </c>
      <c r="C76" s="13"/>
    </row>
    <row r="77" spans="1:3" s="41" customFormat="1" ht="15" customHeight="1">
      <c r="A77" s="48">
        <v>2010705</v>
      </c>
      <c r="B77" s="49" t="s">
        <v>112</v>
      </c>
      <c r="C77" s="13"/>
    </row>
    <row r="78" spans="1:3" s="41" customFormat="1" ht="15" customHeight="1">
      <c r="A78" s="48">
        <v>2010706</v>
      </c>
      <c r="B78" s="49" t="s">
        <v>113</v>
      </c>
      <c r="C78" s="13"/>
    </row>
    <row r="79" spans="1:3" s="41" customFormat="1" ht="15" customHeight="1">
      <c r="A79" s="48">
        <v>2010707</v>
      </c>
      <c r="B79" s="49" t="s">
        <v>114</v>
      </c>
      <c r="C79" s="13"/>
    </row>
    <row r="80" spans="1:3" s="41" customFormat="1" ht="15" customHeight="1">
      <c r="A80" s="48">
        <v>2010708</v>
      </c>
      <c r="B80" s="49" t="s">
        <v>115</v>
      </c>
      <c r="C80" s="13"/>
    </row>
    <row r="81" spans="1:3" s="41" customFormat="1" ht="15" customHeight="1">
      <c r="A81" s="48">
        <v>2010709</v>
      </c>
      <c r="B81" s="49" t="s">
        <v>107</v>
      </c>
      <c r="C81" s="13"/>
    </row>
    <row r="82" spans="1:4" s="44" customFormat="1" ht="15" customHeight="1">
      <c r="A82" s="48">
        <v>2010750</v>
      </c>
      <c r="B82" s="49" t="s">
        <v>73</v>
      </c>
      <c r="C82" s="13"/>
      <c r="D82" s="41"/>
    </row>
    <row r="83" spans="1:3" s="41" customFormat="1" ht="15" customHeight="1">
      <c r="A83" s="48">
        <v>2010799</v>
      </c>
      <c r="B83" s="49" t="s">
        <v>116</v>
      </c>
      <c r="C83" s="13">
        <v>112</v>
      </c>
    </row>
    <row r="84" spans="1:3" s="44" customFormat="1" ht="15" customHeight="1">
      <c r="A84" s="45">
        <v>20108</v>
      </c>
      <c r="B84" s="46" t="s">
        <v>117</v>
      </c>
      <c r="C84" s="20">
        <f>SUM(C85:C92)</f>
        <v>2201</v>
      </c>
    </row>
    <row r="85" spans="1:3" s="41" customFormat="1" ht="15" customHeight="1">
      <c r="A85" s="48">
        <v>2010801</v>
      </c>
      <c r="B85" s="49" t="s">
        <v>64</v>
      </c>
      <c r="C85" s="13">
        <v>1649</v>
      </c>
    </row>
    <row r="86" spans="1:3" s="41" customFormat="1" ht="15" customHeight="1">
      <c r="A86" s="48">
        <v>2010802</v>
      </c>
      <c r="B86" s="49" t="s">
        <v>65</v>
      </c>
      <c r="C86" s="13">
        <v>257</v>
      </c>
    </row>
    <row r="87" spans="1:3" s="41" customFormat="1" ht="15" customHeight="1">
      <c r="A87" s="48">
        <v>2010803</v>
      </c>
      <c r="B87" s="49" t="s">
        <v>66</v>
      </c>
      <c r="C87" s="13"/>
    </row>
    <row r="88" spans="1:3" s="41" customFormat="1" ht="15" customHeight="1">
      <c r="A88" s="48">
        <v>2010804</v>
      </c>
      <c r="B88" s="49" t="s">
        <v>118</v>
      </c>
      <c r="C88" s="13">
        <v>198</v>
      </c>
    </row>
    <row r="89" spans="1:3" s="41" customFormat="1" ht="15" customHeight="1">
      <c r="A89" s="48">
        <v>2010805</v>
      </c>
      <c r="B89" s="49" t="s">
        <v>119</v>
      </c>
      <c r="C89" s="13"/>
    </row>
    <row r="90" spans="1:3" s="41" customFormat="1" ht="15" customHeight="1">
      <c r="A90" s="48">
        <v>2010806</v>
      </c>
      <c r="B90" s="49" t="s">
        <v>107</v>
      </c>
      <c r="C90" s="13">
        <v>6</v>
      </c>
    </row>
    <row r="91" spans="1:4" s="44" customFormat="1" ht="15" customHeight="1">
      <c r="A91" s="48">
        <v>2010850</v>
      </c>
      <c r="B91" s="49" t="s">
        <v>73</v>
      </c>
      <c r="C91" s="13">
        <v>87</v>
      </c>
      <c r="D91" s="41"/>
    </row>
    <row r="92" spans="1:3" s="41" customFormat="1" ht="15" customHeight="1">
      <c r="A92" s="48">
        <v>2010899</v>
      </c>
      <c r="B92" s="49" t="s">
        <v>120</v>
      </c>
      <c r="C92" s="13">
        <v>4</v>
      </c>
    </row>
    <row r="93" spans="1:3" s="44" customFormat="1" ht="15" customHeight="1">
      <c r="A93" s="45">
        <v>20109</v>
      </c>
      <c r="B93" s="46" t="s">
        <v>121</v>
      </c>
      <c r="C93" s="20">
        <f>SUM(C94:C102)</f>
        <v>93</v>
      </c>
    </row>
    <row r="94" spans="1:3" s="41" customFormat="1" ht="15" customHeight="1">
      <c r="A94" s="48">
        <v>2010901</v>
      </c>
      <c r="B94" s="49" t="s">
        <v>64</v>
      </c>
      <c r="C94" s="13"/>
    </row>
    <row r="95" spans="1:3" s="41" customFormat="1" ht="15" customHeight="1">
      <c r="A95" s="48">
        <v>2010902</v>
      </c>
      <c r="B95" s="49" t="s">
        <v>65</v>
      </c>
      <c r="C95" s="13">
        <v>93</v>
      </c>
    </row>
    <row r="96" spans="1:3" s="41" customFormat="1" ht="15" customHeight="1">
      <c r="A96" s="48">
        <v>2010903</v>
      </c>
      <c r="B96" s="49" t="s">
        <v>66</v>
      </c>
      <c r="C96" s="13"/>
    </row>
    <row r="97" spans="1:3" s="41" customFormat="1" ht="15" customHeight="1">
      <c r="A97" s="48">
        <v>2010904</v>
      </c>
      <c r="B97" s="49" t="s">
        <v>122</v>
      </c>
      <c r="C97" s="13"/>
    </row>
    <row r="98" spans="1:3" s="41" customFormat="1" ht="15" customHeight="1">
      <c r="A98" s="48">
        <v>2010905</v>
      </c>
      <c r="B98" s="49" t="s">
        <v>123</v>
      </c>
      <c r="C98" s="13"/>
    </row>
    <row r="99" spans="1:3" s="41" customFormat="1" ht="15" customHeight="1">
      <c r="A99" s="48">
        <v>2010907</v>
      </c>
      <c r="B99" s="49" t="s">
        <v>124</v>
      </c>
      <c r="C99" s="13"/>
    </row>
    <row r="100" spans="1:3" s="41" customFormat="1" ht="15" customHeight="1">
      <c r="A100" s="48">
        <v>2010908</v>
      </c>
      <c r="B100" s="49" t="s">
        <v>107</v>
      </c>
      <c r="C100" s="13"/>
    </row>
    <row r="101" spans="1:4" s="44" customFormat="1" ht="15" customHeight="1">
      <c r="A101" s="48">
        <v>2010950</v>
      </c>
      <c r="B101" s="49" t="s">
        <v>73</v>
      </c>
      <c r="C101" s="13"/>
      <c r="D101" s="41"/>
    </row>
    <row r="102" spans="1:3" s="41" customFormat="1" ht="15" customHeight="1">
      <c r="A102" s="48">
        <v>2010999</v>
      </c>
      <c r="B102" s="49" t="s">
        <v>125</v>
      </c>
      <c r="C102" s="13"/>
    </row>
    <row r="103" spans="1:3" s="44" customFormat="1" ht="15" customHeight="1">
      <c r="A103" s="45">
        <v>20110</v>
      </c>
      <c r="B103" s="46" t="s">
        <v>126</v>
      </c>
      <c r="C103" s="20">
        <f>SUM(C104:C117)</f>
        <v>6600</v>
      </c>
    </row>
    <row r="104" spans="1:3" s="41" customFormat="1" ht="15" customHeight="1">
      <c r="A104" s="48">
        <v>2011001</v>
      </c>
      <c r="B104" s="49" t="s">
        <v>64</v>
      </c>
      <c r="C104" s="13">
        <v>963</v>
      </c>
    </row>
    <row r="105" spans="1:3" s="41" customFormat="1" ht="15" customHeight="1">
      <c r="A105" s="48">
        <v>2011002</v>
      </c>
      <c r="B105" s="49" t="s">
        <v>65</v>
      </c>
      <c r="C105" s="13">
        <v>132</v>
      </c>
    </row>
    <row r="106" spans="1:3" s="41" customFormat="1" ht="15" customHeight="1">
      <c r="A106" s="48">
        <v>2011003</v>
      </c>
      <c r="B106" s="49" t="s">
        <v>66</v>
      </c>
      <c r="C106" s="13">
        <v>38</v>
      </c>
    </row>
    <row r="107" spans="1:3" s="41" customFormat="1" ht="15" customHeight="1">
      <c r="A107" s="48">
        <v>2011004</v>
      </c>
      <c r="B107" s="49" t="s">
        <v>127</v>
      </c>
      <c r="C107" s="13"/>
    </row>
    <row r="108" spans="1:3" s="41" customFormat="1" ht="15" customHeight="1">
      <c r="A108" s="48">
        <v>2011005</v>
      </c>
      <c r="B108" s="49" t="s">
        <v>128</v>
      </c>
      <c r="C108" s="13"/>
    </row>
    <row r="109" spans="1:3" s="41" customFormat="1" ht="15" customHeight="1">
      <c r="A109" s="48">
        <v>2011006</v>
      </c>
      <c r="B109" s="49" t="s">
        <v>129</v>
      </c>
      <c r="C109" s="13">
        <v>1225</v>
      </c>
    </row>
    <row r="110" spans="1:3" s="41" customFormat="1" ht="15" customHeight="1">
      <c r="A110" s="48">
        <v>2011007</v>
      </c>
      <c r="B110" s="49" t="s">
        <v>130</v>
      </c>
      <c r="C110" s="13"/>
    </row>
    <row r="111" spans="1:3" s="41" customFormat="1" ht="15" customHeight="1">
      <c r="A111" s="48">
        <v>2011008</v>
      </c>
      <c r="B111" s="49" t="s">
        <v>131</v>
      </c>
      <c r="C111" s="13">
        <v>112</v>
      </c>
    </row>
    <row r="112" spans="1:3" s="41" customFormat="1" ht="15" customHeight="1">
      <c r="A112" s="48">
        <v>2011009</v>
      </c>
      <c r="B112" s="49" t="s">
        <v>132</v>
      </c>
      <c r="C112" s="13">
        <v>2</v>
      </c>
    </row>
    <row r="113" spans="1:3" s="41" customFormat="1" ht="15" customHeight="1">
      <c r="A113" s="48">
        <v>2011010</v>
      </c>
      <c r="B113" s="49" t="s">
        <v>133</v>
      </c>
      <c r="C113" s="13">
        <v>9</v>
      </c>
    </row>
    <row r="114" spans="1:3" s="41" customFormat="1" ht="15" customHeight="1">
      <c r="A114" s="48">
        <v>2011011</v>
      </c>
      <c r="B114" s="49" t="s">
        <v>134</v>
      </c>
      <c r="C114" s="13"/>
    </row>
    <row r="115" spans="1:3" s="41" customFormat="1" ht="15" customHeight="1">
      <c r="A115" s="48">
        <v>2011012</v>
      </c>
      <c r="B115" s="49" t="s">
        <v>135</v>
      </c>
      <c r="C115" s="13"/>
    </row>
    <row r="116" spans="1:4" s="44" customFormat="1" ht="15" customHeight="1">
      <c r="A116" s="48">
        <v>2011050</v>
      </c>
      <c r="B116" s="49" t="s">
        <v>73</v>
      </c>
      <c r="C116" s="13">
        <v>1202</v>
      </c>
      <c r="D116" s="41"/>
    </row>
    <row r="117" spans="1:3" s="41" customFormat="1" ht="15" customHeight="1">
      <c r="A117" s="48">
        <v>2011099</v>
      </c>
      <c r="B117" s="49" t="s">
        <v>136</v>
      </c>
      <c r="C117" s="13">
        <v>2917</v>
      </c>
    </row>
    <row r="118" spans="1:3" s="44" customFormat="1" ht="15" customHeight="1">
      <c r="A118" s="45">
        <v>20111</v>
      </c>
      <c r="B118" s="46" t="s">
        <v>137</v>
      </c>
      <c r="C118" s="20">
        <f>SUM(C119:C126)</f>
        <v>5085</v>
      </c>
    </row>
    <row r="119" spans="1:3" s="41" customFormat="1" ht="15" customHeight="1">
      <c r="A119" s="48">
        <v>2011101</v>
      </c>
      <c r="B119" s="49" t="s">
        <v>64</v>
      </c>
      <c r="C119" s="13">
        <v>2697</v>
      </c>
    </row>
    <row r="120" spans="1:3" s="41" customFormat="1" ht="15" customHeight="1">
      <c r="A120" s="48">
        <v>2011102</v>
      </c>
      <c r="B120" s="49" t="s">
        <v>65</v>
      </c>
      <c r="C120" s="13">
        <v>854</v>
      </c>
    </row>
    <row r="121" spans="1:3" s="41" customFormat="1" ht="15" customHeight="1">
      <c r="A121" s="48">
        <v>2011103</v>
      </c>
      <c r="B121" s="49" t="s">
        <v>66</v>
      </c>
      <c r="C121" s="13"/>
    </row>
    <row r="122" spans="1:3" s="41" customFormat="1" ht="15" customHeight="1">
      <c r="A122" s="48">
        <v>2011104</v>
      </c>
      <c r="B122" s="49" t="s">
        <v>138</v>
      </c>
      <c r="C122" s="13">
        <v>5</v>
      </c>
    </row>
    <row r="123" spans="1:3" s="41" customFormat="1" ht="15" customHeight="1">
      <c r="A123" s="48">
        <v>2011105</v>
      </c>
      <c r="B123" s="49" t="s">
        <v>139</v>
      </c>
      <c r="C123" s="13"/>
    </row>
    <row r="124" spans="1:3" s="41" customFormat="1" ht="15" customHeight="1">
      <c r="A124" s="48">
        <v>2011106</v>
      </c>
      <c r="B124" s="49" t="s">
        <v>140</v>
      </c>
      <c r="C124" s="13"/>
    </row>
    <row r="125" spans="1:4" s="44" customFormat="1" ht="15" customHeight="1">
      <c r="A125" s="48">
        <v>2011150</v>
      </c>
      <c r="B125" s="49" t="s">
        <v>73</v>
      </c>
      <c r="C125" s="13">
        <v>383</v>
      </c>
      <c r="D125" s="41"/>
    </row>
    <row r="126" spans="1:3" s="41" customFormat="1" ht="15" customHeight="1">
      <c r="A126" s="48">
        <v>2011199</v>
      </c>
      <c r="B126" s="49" t="s">
        <v>141</v>
      </c>
      <c r="C126" s="13">
        <v>1146</v>
      </c>
    </row>
    <row r="127" spans="1:3" s="44" customFormat="1" ht="15" customHeight="1">
      <c r="A127" s="45">
        <v>20113</v>
      </c>
      <c r="B127" s="46" t="s">
        <v>142</v>
      </c>
      <c r="C127" s="20">
        <f>SUM(C128:C137)</f>
        <v>7238</v>
      </c>
    </row>
    <row r="128" spans="1:3" s="41" customFormat="1" ht="15" customHeight="1">
      <c r="A128" s="48">
        <v>2011301</v>
      </c>
      <c r="B128" s="49" t="s">
        <v>64</v>
      </c>
      <c r="C128" s="13">
        <v>3803</v>
      </c>
    </row>
    <row r="129" spans="1:3" s="41" customFormat="1" ht="15" customHeight="1">
      <c r="A129" s="48">
        <v>2011302</v>
      </c>
      <c r="B129" s="49" t="s">
        <v>65</v>
      </c>
      <c r="C129" s="13">
        <v>163</v>
      </c>
    </row>
    <row r="130" spans="1:3" s="41" customFormat="1" ht="15" customHeight="1">
      <c r="A130" s="48">
        <v>2011303</v>
      </c>
      <c r="B130" s="49" t="s">
        <v>66</v>
      </c>
      <c r="C130" s="13"/>
    </row>
    <row r="131" spans="1:3" s="41" customFormat="1" ht="15" customHeight="1">
      <c r="A131" s="48">
        <v>2011304</v>
      </c>
      <c r="B131" s="49" t="s">
        <v>143</v>
      </c>
      <c r="C131" s="13"/>
    </row>
    <row r="132" spans="1:3" s="41" customFormat="1" ht="15" customHeight="1">
      <c r="A132" s="48">
        <v>2011305</v>
      </c>
      <c r="B132" s="49" t="s">
        <v>144</v>
      </c>
      <c r="C132" s="13"/>
    </row>
    <row r="133" spans="1:3" s="41" customFormat="1" ht="15" customHeight="1">
      <c r="A133" s="48">
        <v>2011306</v>
      </c>
      <c r="B133" s="49" t="s">
        <v>145</v>
      </c>
      <c r="C133" s="13"/>
    </row>
    <row r="134" spans="1:3" s="41" customFormat="1" ht="15" customHeight="1">
      <c r="A134" s="48">
        <v>2011307</v>
      </c>
      <c r="B134" s="49" t="s">
        <v>146</v>
      </c>
      <c r="C134" s="13"/>
    </row>
    <row r="135" spans="1:3" s="41" customFormat="1" ht="15" customHeight="1">
      <c r="A135" s="48">
        <v>2011308</v>
      </c>
      <c r="B135" s="49" t="s">
        <v>147</v>
      </c>
      <c r="C135" s="13">
        <v>1178</v>
      </c>
    </row>
    <row r="136" spans="1:4" s="44" customFormat="1" ht="15" customHeight="1">
      <c r="A136" s="48">
        <v>2011350</v>
      </c>
      <c r="B136" s="49" t="s">
        <v>73</v>
      </c>
      <c r="C136" s="13">
        <v>1217</v>
      </c>
      <c r="D136" s="41"/>
    </row>
    <row r="137" spans="1:3" s="41" customFormat="1" ht="15" customHeight="1">
      <c r="A137" s="48">
        <v>2011399</v>
      </c>
      <c r="B137" s="49" t="s">
        <v>148</v>
      </c>
      <c r="C137" s="13">
        <v>877</v>
      </c>
    </row>
    <row r="138" spans="1:3" s="44" customFormat="1" ht="15" customHeight="1">
      <c r="A138" s="45">
        <v>20114</v>
      </c>
      <c r="B138" s="46" t="s">
        <v>149</v>
      </c>
      <c r="C138" s="20">
        <f>SUM(C139:C149)</f>
        <v>339</v>
      </c>
    </row>
    <row r="139" spans="1:3" s="41" customFormat="1" ht="15" customHeight="1">
      <c r="A139" s="48">
        <v>2011401</v>
      </c>
      <c r="B139" s="49" t="s">
        <v>64</v>
      </c>
      <c r="C139" s="13"/>
    </row>
    <row r="140" spans="1:3" s="41" customFormat="1" ht="15" customHeight="1">
      <c r="A140" s="48">
        <v>2011402</v>
      </c>
      <c r="B140" s="49" t="s">
        <v>65</v>
      </c>
      <c r="C140" s="13"/>
    </row>
    <row r="141" spans="1:3" s="41" customFormat="1" ht="15" customHeight="1">
      <c r="A141" s="48">
        <v>2011403</v>
      </c>
      <c r="B141" s="49" t="s">
        <v>66</v>
      </c>
      <c r="C141" s="13"/>
    </row>
    <row r="142" spans="1:3" s="41" customFormat="1" ht="15" customHeight="1">
      <c r="A142" s="48">
        <v>2011404</v>
      </c>
      <c r="B142" s="49" t="s">
        <v>150</v>
      </c>
      <c r="C142" s="13"/>
    </row>
    <row r="143" spans="1:3" s="41" customFormat="1" ht="15" customHeight="1">
      <c r="A143" s="48">
        <v>2011405</v>
      </c>
      <c r="B143" s="49" t="s">
        <v>151</v>
      </c>
      <c r="C143" s="13"/>
    </row>
    <row r="144" spans="1:3" s="41" customFormat="1" ht="15" customHeight="1">
      <c r="A144" s="48">
        <v>2011406</v>
      </c>
      <c r="B144" s="49" t="s">
        <v>152</v>
      </c>
      <c r="C144" s="13">
        <v>339</v>
      </c>
    </row>
    <row r="145" spans="1:3" s="41" customFormat="1" ht="15" customHeight="1">
      <c r="A145" s="48">
        <v>2011407</v>
      </c>
      <c r="B145" s="49" t="s">
        <v>153</v>
      </c>
      <c r="C145" s="13"/>
    </row>
    <row r="146" spans="1:3" s="41" customFormat="1" ht="15" customHeight="1">
      <c r="A146" s="48">
        <v>2011408</v>
      </c>
      <c r="B146" s="49" t="s">
        <v>154</v>
      </c>
      <c r="C146" s="13"/>
    </row>
    <row r="147" spans="1:3" s="41" customFormat="1" ht="15" customHeight="1">
      <c r="A147" s="48">
        <v>2011409</v>
      </c>
      <c r="B147" s="49" t="s">
        <v>155</v>
      </c>
      <c r="C147" s="13"/>
    </row>
    <row r="148" spans="1:4" s="44" customFormat="1" ht="15" customHeight="1">
      <c r="A148" s="48">
        <v>2011450</v>
      </c>
      <c r="B148" s="49" t="s">
        <v>73</v>
      </c>
      <c r="C148" s="13"/>
      <c r="D148" s="41"/>
    </row>
    <row r="149" spans="1:3" s="41" customFormat="1" ht="15" customHeight="1">
      <c r="A149" s="48">
        <v>2011499</v>
      </c>
      <c r="B149" s="49" t="s">
        <v>156</v>
      </c>
      <c r="C149" s="13"/>
    </row>
    <row r="150" spans="1:3" s="44" customFormat="1" ht="15" customHeight="1">
      <c r="A150" s="45">
        <v>20115</v>
      </c>
      <c r="B150" s="46" t="s">
        <v>157</v>
      </c>
      <c r="C150" s="20">
        <f>SUM(C151:C159)</f>
        <v>4858</v>
      </c>
    </row>
    <row r="151" spans="1:3" s="41" customFormat="1" ht="15" customHeight="1">
      <c r="A151" s="48">
        <v>2011501</v>
      </c>
      <c r="B151" s="49" t="s">
        <v>64</v>
      </c>
      <c r="C151" s="13">
        <v>3911</v>
      </c>
    </row>
    <row r="152" spans="1:3" s="41" customFormat="1" ht="15" customHeight="1">
      <c r="A152" s="48">
        <v>2011502</v>
      </c>
      <c r="B152" s="49" t="s">
        <v>65</v>
      </c>
      <c r="C152" s="13">
        <v>320</v>
      </c>
    </row>
    <row r="153" spans="1:3" s="41" customFormat="1" ht="15" customHeight="1">
      <c r="A153" s="48">
        <v>2011503</v>
      </c>
      <c r="B153" s="49" t="s">
        <v>66</v>
      </c>
      <c r="C153" s="13"/>
    </row>
    <row r="154" spans="1:3" s="41" customFormat="1" ht="15" customHeight="1">
      <c r="A154" s="48">
        <v>2011504</v>
      </c>
      <c r="B154" s="49" t="s">
        <v>158</v>
      </c>
      <c r="C154" s="13">
        <v>52</v>
      </c>
    </row>
    <row r="155" spans="1:3" s="41" customFormat="1" ht="15" customHeight="1">
      <c r="A155" s="48">
        <v>2011505</v>
      </c>
      <c r="B155" s="49" t="s">
        <v>159</v>
      </c>
      <c r="C155" s="13">
        <v>30</v>
      </c>
    </row>
    <row r="156" spans="1:3" s="41" customFormat="1" ht="15" customHeight="1">
      <c r="A156" s="48">
        <v>2011506</v>
      </c>
      <c r="B156" s="49" t="s">
        <v>160</v>
      </c>
      <c r="C156" s="13">
        <v>13</v>
      </c>
    </row>
    <row r="157" spans="1:3" s="41" customFormat="1" ht="15" customHeight="1">
      <c r="A157" s="48">
        <v>2011507</v>
      </c>
      <c r="B157" s="49" t="s">
        <v>107</v>
      </c>
      <c r="C157" s="13">
        <v>3</v>
      </c>
    </row>
    <row r="158" spans="1:4" s="44" customFormat="1" ht="15" customHeight="1">
      <c r="A158" s="48">
        <v>2011550</v>
      </c>
      <c r="B158" s="49" t="s">
        <v>73</v>
      </c>
      <c r="C158" s="13">
        <v>467</v>
      </c>
      <c r="D158" s="41"/>
    </row>
    <row r="159" spans="1:3" s="41" customFormat="1" ht="15" customHeight="1">
      <c r="A159" s="48">
        <v>2011599</v>
      </c>
      <c r="B159" s="49" t="s">
        <v>161</v>
      </c>
      <c r="C159" s="13">
        <v>62</v>
      </c>
    </row>
    <row r="160" spans="1:3" s="44" customFormat="1" ht="15" customHeight="1">
      <c r="A160" s="45">
        <v>20117</v>
      </c>
      <c r="B160" s="46" t="s">
        <v>162</v>
      </c>
      <c r="C160" s="20">
        <f>SUM(C161:C172)</f>
        <v>4872</v>
      </c>
    </row>
    <row r="161" spans="1:3" s="41" customFormat="1" ht="15" customHeight="1">
      <c r="A161" s="48">
        <v>2011701</v>
      </c>
      <c r="B161" s="49" t="s">
        <v>64</v>
      </c>
      <c r="C161" s="13">
        <v>1708</v>
      </c>
    </row>
    <row r="162" spans="1:3" s="41" customFormat="1" ht="15" customHeight="1">
      <c r="A162" s="48">
        <v>2011702</v>
      </c>
      <c r="B162" s="49" t="s">
        <v>65</v>
      </c>
      <c r="C162" s="13">
        <v>17</v>
      </c>
    </row>
    <row r="163" spans="1:3" s="41" customFormat="1" ht="15" customHeight="1">
      <c r="A163" s="48">
        <v>2011703</v>
      </c>
      <c r="B163" s="49" t="s">
        <v>66</v>
      </c>
      <c r="C163" s="13"/>
    </row>
    <row r="164" spans="1:3" s="41" customFormat="1" ht="15" customHeight="1">
      <c r="A164" s="48">
        <v>2011704</v>
      </c>
      <c r="B164" s="49" t="s">
        <v>163</v>
      </c>
      <c r="C164" s="13"/>
    </row>
    <row r="165" spans="1:3" s="41" customFormat="1" ht="15" customHeight="1">
      <c r="A165" s="48">
        <v>2011705</v>
      </c>
      <c r="B165" s="49" t="s">
        <v>164</v>
      </c>
      <c r="C165" s="13"/>
    </row>
    <row r="166" spans="1:3" s="41" customFormat="1" ht="15" customHeight="1">
      <c r="A166" s="48">
        <v>2011706</v>
      </c>
      <c r="B166" s="49" t="s">
        <v>165</v>
      </c>
      <c r="C166" s="13">
        <v>46</v>
      </c>
    </row>
    <row r="167" spans="1:3" s="41" customFormat="1" ht="15" customHeight="1">
      <c r="A167" s="48">
        <v>2011707</v>
      </c>
      <c r="B167" s="49" t="s">
        <v>166</v>
      </c>
      <c r="C167" s="13">
        <v>10</v>
      </c>
    </row>
    <row r="168" spans="1:3" s="41" customFormat="1" ht="15" customHeight="1">
      <c r="A168" s="48">
        <v>2011708</v>
      </c>
      <c r="B168" s="49" t="s">
        <v>167</v>
      </c>
      <c r="C168" s="13"/>
    </row>
    <row r="169" spans="1:3" s="41" customFormat="1" ht="15" customHeight="1">
      <c r="A169" s="48">
        <v>2011709</v>
      </c>
      <c r="B169" s="49" t="s">
        <v>168</v>
      </c>
      <c r="C169" s="13">
        <v>27</v>
      </c>
    </row>
    <row r="170" spans="1:3" s="41" customFormat="1" ht="15" customHeight="1">
      <c r="A170" s="48">
        <v>2011710</v>
      </c>
      <c r="B170" s="49" t="s">
        <v>107</v>
      </c>
      <c r="C170" s="13"/>
    </row>
    <row r="171" spans="1:4" s="44" customFormat="1" ht="15" customHeight="1">
      <c r="A171" s="48">
        <v>2011750</v>
      </c>
      <c r="B171" s="49" t="s">
        <v>73</v>
      </c>
      <c r="C171" s="13">
        <v>2145</v>
      </c>
      <c r="D171" s="41"/>
    </row>
    <row r="172" spans="1:10" s="41" customFormat="1" ht="15" customHeight="1">
      <c r="A172" s="48">
        <v>2011799</v>
      </c>
      <c r="B172" s="49" t="s">
        <v>169</v>
      </c>
      <c r="C172" s="13">
        <v>919</v>
      </c>
      <c r="J172" s="50"/>
    </row>
    <row r="173" spans="1:3" s="44" customFormat="1" ht="15" customHeight="1">
      <c r="A173" s="45">
        <v>20123</v>
      </c>
      <c r="B173" s="46" t="s">
        <v>170</v>
      </c>
      <c r="C173" s="20">
        <f>SUM(C174:C179)</f>
        <v>2968</v>
      </c>
    </row>
    <row r="174" spans="1:3" s="41" customFormat="1" ht="15" customHeight="1">
      <c r="A174" s="48">
        <v>2012301</v>
      </c>
      <c r="B174" s="49" t="s">
        <v>64</v>
      </c>
      <c r="C174" s="13">
        <v>697</v>
      </c>
    </row>
    <row r="175" spans="1:3" s="41" customFormat="1" ht="15" customHeight="1">
      <c r="A175" s="48">
        <v>2012302</v>
      </c>
      <c r="B175" s="49" t="s">
        <v>65</v>
      </c>
      <c r="C175" s="13">
        <v>5</v>
      </c>
    </row>
    <row r="176" spans="1:3" s="41" customFormat="1" ht="15" customHeight="1">
      <c r="A176" s="48">
        <v>2012303</v>
      </c>
      <c r="B176" s="49" t="s">
        <v>66</v>
      </c>
      <c r="C176" s="13"/>
    </row>
    <row r="177" spans="1:3" s="41" customFormat="1" ht="15" customHeight="1">
      <c r="A177" s="48">
        <v>2012304</v>
      </c>
      <c r="B177" s="49" t="s">
        <v>171</v>
      </c>
      <c r="C177" s="13">
        <v>1732</v>
      </c>
    </row>
    <row r="178" spans="1:4" s="44" customFormat="1" ht="15" customHeight="1">
      <c r="A178" s="48">
        <v>2012350</v>
      </c>
      <c r="B178" s="49" t="s">
        <v>73</v>
      </c>
      <c r="C178" s="13">
        <v>179</v>
      </c>
      <c r="D178" s="41"/>
    </row>
    <row r="179" spans="1:3" s="41" customFormat="1" ht="15" customHeight="1">
      <c r="A179" s="48">
        <v>2012399</v>
      </c>
      <c r="B179" s="49" t="s">
        <v>172</v>
      </c>
      <c r="C179" s="13">
        <v>355</v>
      </c>
    </row>
    <row r="180" spans="1:3" s="44" customFormat="1" ht="15" customHeight="1">
      <c r="A180" s="45">
        <v>20124</v>
      </c>
      <c r="B180" s="46" t="s">
        <v>173</v>
      </c>
      <c r="C180" s="20">
        <f>SUM(C181:C186)</f>
        <v>84</v>
      </c>
    </row>
    <row r="181" spans="1:3" s="41" customFormat="1" ht="15" customHeight="1">
      <c r="A181" s="48">
        <v>2012401</v>
      </c>
      <c r="B181" s="49" t="s">
        <v>64</v>
      </c>
      <c r="C181" s="13"/>
    </row>
    <row r="182" spans="1:3" s="41" customFormat="1" ht="15" customHeight="1">
      <c r="A182" s="48">
        <v>2012402</v>
      </c>
      <c r="B182" s="49" t="s">
        <v>65</v>
      </c>
      <c r="C182" s="13"/>
    </row>
    <row r="183" spans="1:3" s="41" customFormat="1" ht="15" customHeight="1">
      <c r="A183" s="48">
        <v>2012403</v>
      </c>
      <c r="B183" s="49" t="s">
        <v>66</v>
      </c>
      <c r="C183" s="13"/>
    </row>
    <row r="184" spans="1:3" s="41" customFormat="1" ht="15" customHeight="1">
      <c r="A184" s="48">
        <v>2012404</v>
      </c>
      <c r="B184" s="49" t="s">
        <v>174</v>
      </c>
      <c r="C184" s="13">
        <v>5</v>
      </c>
    </row>
    <row r="185" spans="1:4" s="44" customFormat="1" ht="15" customHeight="1">
      <c r="A185" s="48">
        <v>2012450</v>
      </c>
      <c r="B185" s="49" t="s">
        <v>73</v>
      </c>
      <c r="C185" s="13"/>
      <c r="D185" s="41"/>
    </row>
    <row r="186" spans="1:3" s="41" customFormat="1" ht="15" customHeight="1">
      <c r="A186" s="48">
        <v>2012499</v>
      </c>
      <c r="B186" s="49" t="s">
        <v>175</v>
      </c>
      <c r="C186" s="13">
        <v>79</v>
      </c>
    </row>
    <row r="187" spans="1:3" s="44" customFormat="1" ht="15" customHeight="1">
      <c r="A187" s="45">
        <v>20125</v>
      </c>
      <c r="B187" s="46" t="s">
        <v>176</v>
      </c>
      <c r="C187" s="20">
        <f>SUM(C188:C195)</f>
        <v>8</v>
      </c>
    </row>
    <row r="188" spans="1:3" s="41" customFormat="1" ht="15" customHeight="1">
      <c r="A188" s="48">
        <v>2012501</v>
      </c>
      <c r="B188" s="49" t="s">
        <v>64</v>
      </c>
      <c r="C188" s="13"/>
    </row>
    <row r="189" spans="1:3" s="41" customFormat="1" ht="15" customHeight="1">
      <c r="A189" s="48">
        <v>2012502</v>
      </c>
      <c r="B189" s="49" t="s">
        <v>65</v>
      </c>
      <c r="C189" s="13"/>
    </row>
    <row r="190" spans="1:3" s="41" customFormat="1" ht="15" customHeight="1">
      <c r="A190" s="48">
        <v>2012503</v>
      </c>
      <c r="B190" s="49" t="s">
        <v>66</v>
      </c>
      <c r="C190" s="13"/>
    </row>
    <row r="191" spans="1:3" s="41" customFormat="1" ht="15" customHeight="1">
      <c r="A191" s="48">
        <v>2012504</v>
      </c>
      <c r="B191" s="49" t="s">
        <v>177</v>
      </c>
      <c r="C191" s="13"/>
    </row>
    <row r="192" spans="1:3" s="41" customFormat="1" ht="15" customHeight="1">
      <c r="A192" s="48">
        <v>2012505</v>
      </c>
      <c r="B192" s="49" t="s">
        <v>178</v>
      </c>
      <c r="C192" s="13"/>
    </row>
    <row r="193" spans="1:3" s="41" customFormat="1" ht="15" customHeight="1">
      <c r="A193" s="48">
        <v>2012506</v>
      </c>
      <c r="B193" s="49" t="s">
        <v>179</v>
      </c>
      <c r="C193" s="13">
        <v>8</v>
      </c>
    </row>
    <row r="194" spans="1:4" s="44" customFormat="1" ht="15" customHeight="1">
      <c r="A194" s="48">
        <v>2012550</v>
      </c>
      <c r="B194" s="49" t="s">
        <v>73</v>
      </c>
      <c r="C194" s="13"/>
      <c r="D194" s="41"/>
    </row>
    <row r="195" spans="1:3" s="41" customFormat="1" ht="15" customHeight="1">
      <c r="A195" s="48">
        <v>2012599</v>
      </c>
      <c r="B195" s="49" t="s">
        <v>180</v>
      </c>
      <c r="C195" s="13"/>
    </row>
    <row r="196" spans="1:3" s="44" customFormat="1" ht="15" customHeight="1">
      <c r="A196" s="45">
        <v>20126</v>
      </c>
      <c r="B196" s="46" t="s">
        <v>181</v>
      </c>
      <c r="C196" s="20">
        <f>SUM(C197:C201)</f>
        <v>1740</v>
      </c>
    </row>
    <row r="197" spans="1:3" s="41" customFormat="1" ht="15" customHeight="1">
      <c r="A197" s="48">
        <v>2012601</v>
      </c>
      <c r="B197" s="49" t="s">
        <v>64</v>
      </c>
      <c r="C197" s="13">
        <v>859</v>
      </c>
    </row>
    <row r="198" spans="1:3" s="41" customFormat="1" ht="15" customHeight="1">
      <c r="A198" s="48">
        <v>2012602</v>
      </c>
      <c r="B198" s="49" t="s">
        <v>65</v>
      </c>
      <c r="C198" s="13">
        <v>40</v>
      </c>
    </row>
    <row r="199" spans="1:3" s="41" customFormat="1" ht="15" customHeight="1">
      <c r="A199" s="48">
        <v>2012603</v>
      </c>
      <c r="B199" s="49" t="s">
        <v>66</v>
      </c>
      <c r="C199" s="13"/>
    </row>
    <row r="200" spans="1:4" s="44" customFormat="1" ht="15" customHeight="1">
      <c r="A200" s="48">
        <v>2012604</v>
      </c>
      <c r="B200" s="49" t="s">
        <v>182</v>
      </c>
      <c r="C200" s="13">
        <v>138</v>
      </c>
      <c r="D200" s="41"/>
    </row>
    <row r="201" spans="1:3" s="41" customFormat="1" ht="15" customHeight="1">
      <c r="A201" s="48">
        <v>2012699</v>
      </c>
      <c r="B201" s="49" t="s">
        <v>183</v>
      </c>
      <c r="C201" s="13">
        <v>703</v>
      </c>
    </row>
    <row r="202" spans="1:3" s="44" customFormat="1" ht="15" customHeight="1">
      <c r="A202" s="45">
        <v>20128</v>
      </c>
      <c r="B202" s="46" t="s">
        <v>184</v>
      </c>
      <c r="C202" s="20">
        <f>SUM(C203:C208)</f>
        <v>633</v>
      </c>
    </row>
    <row r="203" spans="1:3" s="41" customFormat="1" ht="15" customHeight="1">
      <c r="A203" s="48">
        <v>2012801</v>
      </c>
      <c r="B203" s="49" t="s">
        <v>64</v>
      </c>
      <c r="C203" s="13">
        <v>197</v>
      </c>
    </row>
    <row r="204" spans="1:3" s="41" customFormat="1" ht="15" customHeight="1">
      <c r="A204" s="48">
        <v>2012802</v>
      </c>
      <c r="B204" s="49" t="s">
        <v>65</v>
      </c>
      <c r="C204" s="13">
        <v>415</v>
      </c>
    </row>
    <row r="205" spans="1:3" s="41" customFormat="1" ht="15" customHeight="1">
      <c r="A205" s="48">
        <v>2012803</v>
      </c>
      <c r="B205" s="49" t="s">
        <v>66</v>
      </c>
      <c r="C205" s="13"/>
    </row>
    <row r="206" spans="1:3" s="41" customFormat="1" ht="15" customHeight="1">
      <c r="A206" s="48">
        <v>2012804</v>
      </c>
      <c r="B206" s="49" t="s">
        <v>78</v>
      </c>
      <c r="C206" s="13"/>
    </row>
    <row r="207" spans="1:4" s="44" customFormat="1" ht="15" customHeight="1">
      <c r="A207" s="48">
        <v>2012850</v>
      </c>
      <c r="B207" s="49" t="s">
        <v>73</v>
      </c>
      <c r="C207" s="13">
        <v>18</v>
      </c>
      <c r="D207" s="41"/>
    </row>
    <row r="208" spans="1:10" s="41" customFormat="1" ht="15" customHeight="1">
      <c r="A208" s="48">
        <v>2012899</v>
      </c>
      <c r="B208" s="49" t="s">
        <v>185</v>
      </c>
      <c r="C208" s="13">
        <v>3</v>
      </c>
      <c r="J208" s="50"/>
    </row>
    <row r="209" spans="1:3" s="44" customFormat="1" ht="15" customHeight="1">
      <c r="A209" s="45">
        <v>20129</v>
      </c>
      <c r="B209" s="46" t="s">
        <v>186</v>
      </c>
      <c r="C209" s="20">
        <f>SUM(C210:C216)</f>
        <v>5163</v>
      </c>
    </row>
    <row r="210" spans="1:3" s="41" customFormat="1" ht="15" customHeight="1">
      <c r="A210" s="48">
        <v>2012901</v>
      </c>
      <c r="B210" s="49" t="s">
        <v>64</v>
      </c>
      <c r="C210" s="13">
        <v>1998</v>
      </c>
    </row>
    <row r="211" spans="1:3" s="41" customFormat="1" ht="15" customHeight="1">
      <c r="A211" s="48">
        <v>2012902</v>
      </c>
      <c r="B211" s="49" t="s">
        <v>65</v>
      </c>
      <c r="C211" s="13">
        <v>958</v>
      </c>
    </row>
    <row r="212" spans="1:3" s="41" customFormat="1" ht="15" customHeight="1">
      <c r="A212" s="48">
        <v>2012903</v>
      </c>
      <c r="B212" s="49" t="s">
        <v>66</v>
      </c>
      <c r="C212" s="13"/>
    </row>
    <row r="213" spans="1:3" s="41" customFormat="1" ht="15" customHeight="1">
      <c r="A213" s="48">
        <v>2012904</v>
      </c>
      <c r="B213" s="49" t="s">
        <v>187</v>
      </c>
      <c r="C213" s="13"/>
    </row>
    <row r="214" spans="1:3" s="41" customFormat="1" ht="15" customHeight="1">
      <c r="A214" s="48">
        <v>2012905</v>
      </c>
      <c r="B214" s="49" t="s">
        <v>188</v>
      </c>
      <c r="C214" s="13"/>
    </row>
    <row r="215" spans="1:4" s="44" customFormat="1" ht="15" customHeight="1">
      <c r="A215" s="48">
        <v>2012950</v>
      </c>
      <c r="B215" s="49" t="s">
        <v>73</v>
      </c>
      <c r="C215" s="13">
        <v>775</v>
      </c>
      <c r="D215" s="41"/>
    </row>
    <row r="216" spans="1:11" s="41" customFormat="1" ht="15" customHeight="1">
      <c r="A216" s="48">
        <v>2012999</v>
      </c>
      <c r="B216" s="49" t="s">
        <v>189</v>
      </c>
      <c r="C216" s="13">
        <v>1432</v>
      </c>
      <c r="J216" s="50"/>
      <c r="K216" s="50"/>
    </row>
    <row r="217" spans="1:11" s="44" customFormat="1" ht="15" customHeight="1">
      <c r="A217" s="45">
        <v>20131</v>
      </c>
      <c r="B217" s="46" t="s">
        <v>190</v>
      </c>
      <c r="C217" s="20">
        <f>SUM(C218:C223)</f>
        <v>10074</v>
      </c>
      <c r="K217" s="47"/>
    </row>
    <row r="218" spans="1:3" s="41" customFormat="1" ht="15" customHeight="1">
      <c r="A218" s="48">
        <v>2013101</v>
      </c>
      <c r="B218" s="49" t="s">
        <v>64</v>
      </c>
      <c r="C218" s="13">
        <v>6505</v>
      </c>
    </row>
    <row r="219" spans="1:3" s="41" customFormat="1" ht="15" customHeight="1">
      <c r="A219" s="48">
        <v>2013102</v>
      </c>
      <c r="B219" s="49" t="s">
        <v>65</v>
      </c>
      <c r="C219" s="13">
        <v>3035</v>
      </c>
    </row>
    <row r="220" spans="1:3" s="41" customFormat="1" ht="15" customHeight="1">
      <c r="A220" s="48">
        <v>2013103</v>
      </c>
      <c r="B220" s="49" t="s">
        <v>66</v>
      </c>
      <c r="C220" s="13"/>
    </row>
    <row r="221" spans="1:3" s="41" customFormat="1" ht="15" customHeight="1">
      <c r="A221" s="48">
        <v>2013105</v>
      </c>
      <c r="B221" s="49" t="s">
        <v>191</v>
      </c>
      <c r="C221" s="13">
        <v>36</v>
      </c>
    </row>
    <row r="222" spans="1:4" s="44" customFormat="1" ht="15" customHeight="1">
      <c r="A222" s="48">
        <v>2013150</v>
      </c>
      <c r="B222" s="49" t="s">
        <v>73</v>
      </c>
      <c r="C222" s="13">
        <v>471</v>
      </c>
      <c r="D222" s="41"/>
    </row>
    <row r="223" spans="1:3" s="41" customFormat="1" ht="15" customHeight="1">
      <c r="A223" s="48">
        <v>2013199</v>
      </c>
      <c r="B223" s="49" t="s">
        <v>192</v>
      </c>
      <c r="C223" s="13">
        <v>27</v>
      </c>
    </row>
    <row r="224" spans="1:3" s="44" customFormat="1" ht="15" customHeight="1">
      <c r="A224" s="45">
        <v>20132</v>
      </c>
      <c r="B224" s="46" t="s">
        <v>193</v>
      </c>
      <c r="C224" s="20">
        <f>SUM(C225:C229)</f>
        <v>4769</v>
      </c>
    </row>
    <row r="225" spans="1:3" s="41" customFormat="1" ht="15" customHeight="1">
      <c r="A225" s="48">
        <v>2013201</v>
      </c>
      <c r="B225" s="49" t="s">
        <v>64</v>
      </c>
      <c r="C225" s="13">
        <v>2094</v>
      </c>
    </row>
    <row r="226" spans="1:3" s="41" customFormat="1" ht="15" customHeight="1">
      <c r="A226" s="48">
        <v>2013202</v>
      </c>
      <c r="B226" s="49" t="s">
        <v>65</v>
      </c>
      <c r="C226" s="13">
        <v>1280</v>
      </c>
    </row>
    <row r="227" spans="1:3" s="41" customFormat="1" ht="15" customHeight="1">
      <c r="A227" s="48">
        <v>2013203</v>
      </c>
      <c r="B227" s="49" t="s">
        <v>66</v>
      </c>
      <c r="C227" s="13"/>
    </row>
    <row r="228" spans="1:4" s="44" customFormat="1" ht="15" customHeight="1">
      <c r="A228" s="48">
        <v>2013250</v>
      </c>
      <c r="B228" s="49" t="s">
        <v>73</v>
      </c>
      <c r="C228" s="13">
        <v>285</v>
      </c>
      <c r="D228" s="41"/>
    </row>
    <row r="229" spans="1:3" s="41" customFormat="1" ht="15" customHeight="1">
      <c r="A229" s="48">
        <v>2013299</v>
      </c>
      <c r="B229" s="49" t="s">
        <v>194</v>
      </c>
      <c r="C229" s="13">
        <v>1110</v>
      </c>
    </row>
    <row r="230" spans="1:3" s="44" customFormat="1" ht="15" customHeight="1">
      <c r="A230" s="45">
        <v>20133</v>
      </c>
      <c r="B230" s="46" t="s">
        <v>195</v>
      </c>
      <c r="C230" s="20">
        <f>SUM(C231:C235)</f>
        <v>3293</v>
      </c>
    </row>
    <row r="231" spans="1:3" s="41" customFormat="1" ht="15" customHeight="1">
      <c r="A231" s="48">
        <v>2013301</v>
      </c>
      <c r="B231" s="49" t="s">
        <v>64</v>
      </c>
      <c r="C231" s="13">
        <v>1153</v>
      </c>
    </row>
    <row r="232" spans="1:3" s="41" customFormat="1" ht="15" customHeight="1">
      <c r="A232" s="48">
        <v>2013302</v>
      </c>
      <c r="B232" s="49" t="s">
        <v>65</v>
      </c>
      <c r="C232" s="13">
        <v>1346</v>
      </c>
    </row>
    <row r="233" spans="1:3" s="41" customFormat="1" ht="15" customHeight="1">
      <c r="A233" s="48">
        <v>2013303</v>
      </c>
      <c r="B233" s="49" t="s">
        <v>66</v>
      </c>
      <c r="C233" s="13"/>
    </row>
    <row r="234" spans="1:4" s="44" customFormat="1" ht="15" customHeight="1">
      <c r="A234" s="48">
        <v>2013350</v>
      </c>
      <c r="B234" s="49" t="s">
        <v>73</v>
      </c>
      <c r="C234" s="13">
        <v>529</v>
      </c>
      <c r="D234" s="41"/>
    </row>
    <row r="235" spans="1:3" s="41" customFormat="1" ht="15" customHeight="1">
      <c r="A235" s="48">
        <v>2013399</v>
      </c>
      <c r="B235" s="49" t="s">
        <v>196</v>
      </c>
      <c r="C235" s="13">
        <v>265</v>
      </c>
    </row>
    <row r="236" spans="1:3" s="44" customFormat="1" ht="15" customHeight="1">
      <c r="A236" s="45">
        <v>20134</v>
      </c>
      <c r="B236" s="46" t="s">
        <v>197</v>
      </c>
      <c r="C236" s="20">
        <f>SUM(C237:C241)</f>
        <v>1660</v>
      </c>
    </row>
    <row r="237" spans="1:3" s="41" customFormat="1" ht="15" customHeight="1">
      <c r="A237" s="48">
        <v>2013401</v>
      </c>
      <c r="B237" s="49" t="s">
        <v>64</v>
      </c>
      <c r="C237" s="13">
        <v>1418</v>
      </c>
    </row>
    <row r="238" spans="1:3" s="41" customFormat="1" ht="15" customHeight="1">
      <c r="A238" s="48">
        <v>2013402</v>
      </c>
      <c r="B238" s="49" t="s">
        <v>65</v>
      </c>
      <c r="C238" s="13">
        <v>105</v>
      </c>
    </row>
    <row r="239" spans="1:3" s="41" customFormat="1" ht="15" customHeight="1">
      <c r="A239" s="48">
        <v>2013403</v>
      </c>
      <c r="B239" s="49" t="s">
        <v>66</v>
      </c>
      <c r="C239" s="13"/>
    </row>
    <row r="240" spans="1:4" s="44" customFormat="1" ht="15" customHeight="1">
      <c r="A240" s="48">
        <v>2013450</v>
      </c>
      <c r="B240" s="49" t="s">
        <v>73</v>
      </c>
      <c r="C240" s="13">
        <v>43</v>
      </c>
      <c r="D240" s="41"/>
    </row>
    <row r="241" spans="1:3" s="41" customFormat="1" ht="15" customHeight="1">
      <c r="A241" s="48">
        <v>2013499</v>
      </c>
      <c r="B241" s="49" t="s">
        <v>198</v>
      </c>
      <c r="C241" s="13">
        <v>94</v>
      </c>
    </row>
    <row r="242" spans="1:3" s="44" customFormat="1" ht="15" customHeight="1">
      <c r="A242" s="45">
        <v>20135</v>
      </c>
      <c r="B242" s="46" t="s">
        <v>199</v>
      </c>
      <c r="C242" s="51">
        <f>SUM(C243:C247)</f>
        <v>0</v>
      </c>
    </row>
    <row r="243" spans="1:3" s="41" customFormat="1" ht="15" customHeight="1">
      <c r="A243" s="48">
        <v>2013501</v>
      </c>
      <c r="B243" s="49" t="s">
        <v>64</v>
      </c>
      <c r="C243" s="13"/>
    </row>
    <row r="244" spans="1:3" s="41" customFormat="1" ht="15" customHeight="1">
      <c r="A244" s="48">
        <v>2013502</v>
      </c>
      <c r="B244" s="49" t="s">
        <v>65</v>
      </c>
      <c r="C244" s="13"/>
    </row>
    <row r="245" spans="1:3" s="41" customFormat="1" ht="15" customHeight="1">
      <c r="A245" s="48">
        <v>2013503</v>
      </c>
      <c r="B245" s="49" t="s">
        <v>66</v>
      </c>
      <c r="C245" s="13"/>
    </row>
    <row r="246" spans="1:4" s="44" customFormat="1" ht="15" customHeight="1">
      <c r="A246" s="48">
        <v>2013550</v>
      </c>
      <c r="B246" s="49" t="s">
        <v>73</v>
      </c>
      <c r="C246" s="13"/>
      <c r="D246" s="41"/>
    </row>
    <row r="247" spans="1:3" s="41" customFormat="1" ht="15" customHeight="1">
      <c r="A247" s="48">
        <v>2013599</v>
      </c>
      <c r="B247" s="49" t="s">
        <v>200</v>
      </c>
      <c r="C247" s="13"/>
    </row>
    <row r="248" spans="1:3" s="44" customFormat="1" ht="15" customHeight="1">
      <c r="A248" s="45">
        <v>20136</v>
      </c>
      <c r="B248" s="46" t="s">
        <v>201</v>
      </c>
      <c r="C248" s="20">
        <f>SUM(C249:C253)</f>
        <v>1526</v>
      </c>
    </row>
    <row r="249" spans="1:3" s="41" customFormat="1" ht="15" customHeight="1">
      <c r="A249" s="48">
        <v>2013601</v>
      </c>
      <c r="B249" s="49" t="s">
        <v>64</v>
      </c>
      <c r="C249" s="13">
        <v>685</v>
      </c>
    </row>
    <row r="250" spans="1:3" s="41" customFormat="1" ht="15" customHeight="1">
      <c r="A250" s="48">
        <v>2013602</v>
      </c>
      <c r="B250" s="49" t="s">
        <v>65</v>
      </c>
      <c r="C250" s="13">
        <v>54</v>
      </c>
    </row>
    <row r="251" spans="1:3" s="41" customFormat="1" ht="15" customHeight="1">
      <c r="A251" s="48">
        <v>2013603</v>
      </c>
      <c r="B251" s="49" t="s">
        <v>66</v>
      </c>
      <c r="C251" s="13"/>
    </row>
    <row r="252" spans="1:4" s="44" customFormat="1" ht="15" customHeight="1">
      <c r="A252" s="48">
        <v>2013650</v>
      </c>
      <c r="B252" s="49" t="s">
        <v>73</v>
      </c>
      <c r="C252" s="13">
        <v>210</v>
      </c>
      <c r="D252" s="41"/>
    </row>
    <row r="253" spans="1:10" s="41" customFormat="1" ht="15" customHeight="1">
      <c r="A253" s="48">
        <v>2013699</v>
      </c>
      <c r="B253" s="49" t="s">
        <v>202</v>
      </c>
      <c r="C253" s="13">
        <v>577</v>
      </c>
      <c r="J253" s="50"/>
    </row>
    <row r="254" spans="1:3" s="44" customFormat="1" ht="15" customHeight="1">
      <c r="A254" s="45">
        <v>20199</v>
      </c>
      <c r="B254" s="46" t="s">
        <v>203</v>
      </c>
      <c r="C254" s="20">
        <f>SUM(C255:C256)</f>
        <v>1224</v>
      </c>
    </row>
    <row r="255" spans="1:10" s="44" customFormat="1" ht="15" customHeight="1">
      <c r="A255" s="48">
        <v>2019901</v>
      </c>
      <c r="B255" s="49" t="s">
        <v>204</v>
      </c>
      <c r="C255" s="13"/>
      <c r="D255" s="41"/>
      <c r="J255" s="47"/>
    </row>
    <row r="256" spans="1:4" s="44" customFormat="1" ht="15" customHeight="1">
      <c r="A256" s="48">
        <v>2019999</v>
      </c>
      <c r="B256" s="49" t="s">
        <v>205</v>
      </c>
      <c r="C256" s="13">
        <v>1224</v>
      </c>
      <c r="D256" s="41"/>
    </row>
    <row r="257" spans="1:3" s="44" customFormat="1" ht="15" customHeight="1">
      <c r="A257" s="45">
        <v>202</v>
      </c>
      <c r="B257" s="46" t="s">
        <v>206</v>
      </c>
      <c r="C257" s="51">
        <f>C258+C265+C268+C271+C277+C281+C283+C288</f>
        <v>0</v>
      </c>
    </row>
    <row r="258" spans="1:3" s="44" customFormat="1" ht="15" customHeight="1">
      <c r="A258" s="45">
        <v>20201</v>
      </c>
      <c r="B258" s="46" t="s">
        <v>207</v>
      </c>
      <c r="C258" s="51">
        <f>SUM(C259:C264)</f>
        <v>0</v>
      </c>
    </row>
    <row r="259" spans="1:3" s="41" customFormat="1" ht="15" customHeight="1">
      <c r="A259" s="48">
        <v>2020101</v>
      </c>
      <c r="B259" s="49" t="s">
        <v>64</v>
      </c>
      <c r="C259" s="13"/>
    </row>
    <row r="260" spans="1:3" s="41" customFormat="1" ht="15" customHeight="1">
      <c r="A260" s="48">
        <v>2020102</v>
      </c>
      <c r="B260" s="49" t="s">
        <v>65</v>
      </c>
      <c r="C260" s="13"/>
    </row>
    <row r="261" spans="1:3" s="41" customFormat="1" ht="15" customHeight="1">
      <c r="A261" s="48">
        <v>2020103</v>
      </c>
      <c r="B261" s="49" t="s">
        <v>66</v>
      </c>
      <c r="C261" s="13"/>
    </row>
    <row r="262" spans="1:3" s="41" customFormat="1" ht="15" customHeight="1">
      <c r="A262" s="48">
        <v>2020104</v>
      </c>
      <c r="B262" s="49" t="s">
        <v>191</v>
      </c>
      <c r="C262" s="13"/>
    </row>
    <row r="263" spans="1:4" s="44" customFormat="1" ht="15" customHeight="1">
      <c r="A263" s="48">
        <v>2020150</v>
      </c>
      <c r="B263" s="49" t="s">
        <v>73</v>
      </c>
      <c r="C263" s="13"/>
      <c r="D263" s="41"/>
    </row>
    <row r="264" spans="1:3" s="41" customFormat="1" ht="15" customHeight="1">
      <c r="A264" s="48">
        <v>2020199</v>
      </c>
      <c r="B264" s="49" t="s">
        <v>208</v>
      </c>
      <c r="C264" s="13"/>
    </row>
    <row r="265" spans="1:3" s="44" customFormat="1" ht="15" customHeight="1">
      <c r="A265" s="45">
        <v>20202</v>
      </c>
      <c r="B265" s="46" t="s">
        <v>209</v>
      </c>
      <c r="C265" s="51">
        <f>SUM(C266:C267)</f>
        <v>0</v>
      </c>
    </row>
    <row r="266" spans="1:4" s="44" customFormat="1" ht="15" customHeight="1">
      <c r="A266" s="48">
        <v>2020201</v>
      </c>
      <c r="B266" s="49" t="s">
        <v>210</v>
      </c>
      <c r="C266" s="13"/>
      <c r="D266" s="41"/>
    </row>
    <row r="267" spans="1:3" s="41" customFormat="1" ht="15" customHeight="1">
      <c r="A267" s="48">
        <v>2020202</v>
      </c>
      <c r="B267" s="49" t="s">
        <v>211</v>
      </c>
      <c r="C267" s="13"/>
    </row>
    <row r="268" spans="1:3" s="44" customFormat="1" ht="15" customHeight="1">
      <c r="A268" s="45">
        <v>20203</v>
      </c>
      <c r="B268" s="46" t="s">
        <v>212</v>
      </c>
      <c r="C268" s="51">
        <f>SUM(C269:C270)</f>
        <v>0</v>
      </c>
    </row>
    <row r="269" spans="1:3" s="41" customFormat="1" ht="15" customHeight="1">
      <c r="A269" s="48">
        <v>2020304</v>
      </c>
      <c r="B269" s="49" t="s">
        <v>213</v>
      </c>
      <c r="C269" s="13"/>
    </row>
    <row r="270" spans="1:3" s="41" customFormat="1" ht="15" customHeight="1">
      <c r="A270" s="48">
        <v>2020306</v>
      </c>
      <c r="B270" s="49" t="s">
        <v>214</v>
      </c>
      <c r="C270" s="13"/>
    </row>
    <row r="271" spans="1:3" s="44" customFormat="1" ht="15" customHeight="1">
      <c r="A271" s="45">
        <v>20204</v>
      </c>
      <c r="B271" s="46" t="s">
        <v>215</v>
      </c>
      <c r="C271" s="51">
        <f>SUM(C272:C276)</f>
        <v>0</v>
      </c>
    </row>
    <row r="272" spans="1:3" s="41" customFormat="1" ht="15" customHeight="1">
      <c r="A272" s="48">
        <v>2020401</v>
      </c>
      <c r="B272" s="49" t="s">
        <v>216</v>
      </c>
      <c r="C272" s="13"/>
    </row>
    <row r="273" spans="1:4" s="44" customFormat="1" ht="15" customHeight="1">
      <c r="A273" s="48">
        <v>2020402</v>
      </c>
      <c r="B273" s="49" t="s">
        <v>217</v>
      </c>
      <c r="C273" s="13"/>
      <c r="D273" s="41"/>
    </row>
    <row r="274" spans="1:3" s="41" customFormat="1" ht="15" customHeight="1">
      <c r="A274" s="48">
        <v>2020403</v>
      </c>
      <c r="B274" s="49" t="s">
        <v>218</v>
      </c>
      <c r="C274" s="13"/>
    </row>
    <row r="275" spans="1:3" s="41" customFormat="1" ht="15" customHeight="1">
      <c r="A275" s="48">
        <v>2020404</v>
      </c>
      <c r="B275" s="49" t="s">
        <v>219</v>
      </c>
      <c r="C275" s="13"/>
    </row>
    <row r="276" spans="1:3" s="41" customFormat="1" ht="15" customHeight="1">
      <c r="A276" s="48">
        <v>2020499</v>
      </c>
      <c r="B276" s="49" t="s">
        <v>220</v>
      </c>
      <c r="C276" s="13"/>
    </row>
    <row r="277" spans="1:3" s="44" customFormat="1" ht="15" customHeight="1">
      <c r="A277" s="45">
        <v>20205</v>
      </c>
      <c r="B277" s="46" t="s">
        <v>221</v>
      </c>
      <c r="C277" s="51">
        <f>SUM(C278:C280)</f>
        <v>0</v>
      </c>
    </row>
    <row r="278" spans="1:3" s="41" customFormat="1" ht="15" customHeight="1">
      <c r="A278" s="48">
        <v>2020503</v>
      </c>
      <c r="B278" s="49" t="s">
        <v>222</v>
      </c>
      <c r="C278" s="13"/>
    </row>
    <row r="279" spans="1:4" s="44" customFormat="1" ht="15" customHeight="1">
      <c r="A279" s="48">
        <v>2020504</v>
      </c>
      <c r="B279" s="49" t="s">
        <v>223</v>
      </c>
      <c r="C279" s="13"/>
      <c r="D279" s="41"/>
    </row>
    <row r="280" spans="1:3" s="41" customFormat="1" ht="15" customHeight="1">
      <c r="A280" s="48">
        <v>2020599</v>
      </c>
      <c r="B280" s="49" t="s">
        <v>224</v>
      </c>
      <c r="C280" s="13"/>
    </row>
    <row r="281" spans="1:3" s="44" customFormat="1" ht="15" customHeight="1">
      <c r="A281" s="45">
        <v>20206</v>
      </c>
      <c r="B281" s="46" t="s">
        <v>225</v>
      </c>
      <c r="C281" s="51">
        <f>C282</f>
        <v>0</v>
      </c>
    </row>
    <row r="282" spans="1:3" s="41" customFormat="1" ht="15" customHeight="1">
      <c r="A282" s="48">
        <v>2020601</v>
      </c>
      <c r="B282" s="49" t="s">
        <v>226</v>
      </c>
      <c r="C282" s="13"/>
    </row>
    <row r="283" spans="1:3" s="44" customFormat="1" ht="15" customHeight="1">
      <c r="A283" s="45">
        <v>20207</v>
      </c>
      <c r="B283" s="46" t="s">
        <v>227</v>
      </c>
      <c r="C283" s="51">
        <f>SUM(C284:C287)</f>
        <v>0</v>
      </c>
    </row>
    <row r="284" spans="1:3" s="41" customFormat="1" ht="15" customHeight="1">
      <c r="A284" s="48">
        <v>2020701</v>
      </c>
      <c r="B284" s="49" t="s">
        <v>228</v>
      </c>
      <c r="C284" s="13"/>
    </row>
    <row r="285" spans="1:3" s="41" customFormat="1" ht="15" customHeight="1">
      <c r="A285" s="48">
        <v>2020702</v>
      </c>
      <c r="B285" s="49" t="s">
        <v>229</v>
      </c>
      <c r="C285" s="13"/>
    </row>
    <row r="286" spans="1:3" s="41" customFormat="1" ht="15" customHeight="1">
      <c r="A286" s="48">
        <v>2020703</v>
      </c>
      <c r="B286" s="49" t="s">
        <v>230</v>
      </c>
      <c r="C286" s="13"/>
    </row>
    <row r="287" spans="1:3" s="41" customFormat="1" ht="15" customHeight="1">
      <c r="A287" s="48">
        <v>2020799</v>
      </c>
      <c r="B287" s="49" t="s">
        <v>231</v>
      </c>
      <c r="C287" s="13"/>
    </row>
    <row r="288" spans="1:3" s="44" customFormat="1" ht="15" customHeight="1">
      <c r="A288" s="45">
        <v>20299</v>
      </c>
      <c r="B288" s="46" t="s">
        <v>232</v>
      </c>
      <c r="C288" s="51">
        <f>C289</f>
        <v>0</v>
      </c>
    </row>
    <row r="289" spans="1:3" s="41" customFormat="1" ht="15" customHeight="1">
      <c r="A289" s="48">
        <v>2029901</v>
      </c>
      <c r="B289" s="49" t="s">
        <v>233</v>
      </c>
      <c r="C289" s="13"/>
    </row>
    <row r="290" spans="1:3" s="44" customFormat="1" ht="15" customHeight="1">
      <c r="A290" s="45">
        <v>203</v>
      </c>
      <c r="B290" s="46" t="s">
        <v>234</v>
      </c>
      <c r="C290" s="51">
        <f>SUM(C291,C293,C295,C297,C307)</f>
        <v>0</v>
      </c>
    </row>
    <row r="291" spans="1:3" s="44" customFormat="1" ht="15" customHeight="1">
      <c r="A291" s="45">
        <v>20301</v>
      </c>
      <c r="B291" s="46" t="s">
        <v>235</v>
      </c>
      <c r="C291" s="51">
        <f>C292</f>
        <v>0</v>
      </c>
    </row>
    <row r="292" spans="1:3" s="41" customFormat="1" ht="15" customHeight="1">
      <c r="A292" s="48">
        <v>2030101</v>
      </c>
      <c r="B292" s="49" t="s">
        <v>236</v>
      </c>
      <c r="C292" s="13"/>
    </row>
    <row r="293" spans="1:3" s="44" customFormat="1" ht="15" customHeight="1">
      <c r="A293" s="45">
        <v>20304</v>
      </c>
      <c r="B293" s="46" t="s">
        <v>237</v>
      </c>
      <c r="C293" s="51">
        <f>C294</f>
        <v>0</v>
      </c>
    </row>
    <row r="294" spans="1:3" s="41" customFormat="1" ht="15" customHeight="1">
      <c r="A294" s="48">
        <v>2030401</v>
      </c>
      <c r="B294" s="49" t="s">
        <v>238</v>
      </c>
      <c r="C294" s="13"/>
    </row>
    <row r="295" spans="1:3" s="44" customFormat="1" ht="15" customHeight="1">
      <c r="A295" s="45">
        <v>20305</v>
      </c>
      <c r="B295" s="46" t="s">
        <v>239</v>
      </c>
      <c r="C295" s="51">
        <f>C296</f>
        <v>0</v>
      </c>
    </row>
    <row r="296" spans="1:3" s="41" customFormat="1" ht="15" customHeight="1">
      <c r="A296" s="48">
        <v>2030501</v>
      </c>
      <c r="B296" s="49" t="s">
        <v>240</v>
      </c>
      <c r="C296" s="13"/>
    </row>
    <row r="297" spans="1:3" s="44" customFormat="1" ht="15" customHeight="1">
      <c r="A297" s="45">
        <v>20306</v>
      </c>
      <c r="B297" s="46" t="s">
        <v>241</v>
      </c>
      <c r="C297" s="51">
        <f>SUM(C298:C306)</f>
        <v>0</v>
      </c>
    </row>
    <row r="298" spans="1:3" s="41" customFormat="1" ht="15" customHeight="1">
      <c r="A298" s="48">
        <v>2030601</v>
      </c>
      <c r="B298" s="49" t="s">
        <v>242</v>
      </c>
      <c r="C298" s="13"/>
    </row>
    <row r="299" spans="1:4" s="44" customFormat="1" ht="15" customHeight="1">
      <c r="A299" s="48">
        <v>2030602</v>
      </c>
      <c r="B299" s="49" t="s">
        <v>243</v>
      </c>
      <c r="C299" s="13"/>
      <c r="D299" s="41"/>
    </row>
    <row r="300" spans="1:3" s="41" customFormat="1" ht="15" customHeight="1">
      <c r="A300" s="48">
        <v>2030603</v>
      </c>
      <c r="B300" s="49" t="s">
        <v>244</v>
      </c>
      <c r="C300" s="13"/>
    </row>
    <row r="301" spans="1:3" s="41" customFormat="1" ht="15" customHeight="1">
      <c r="A301" s="48">
        <v>2030604</v>
      </c>
      <c r="B301" s="49" t="s">
        <v>245</v>
      </c>
      <c r="C301" s="13"/>
    </row>
    <row r="302" spans="1:3" s="41" customFormat="1" ht="15" customHeight="1">
      <c r="A302" s="48">
        <v>2030605</v>
      </c>
      <c r="B302" s="49" t="s">
        <v>246</v>
      </c>
      <c r="C302" s="13"/>
    </row>
    <row r="303" spans="1:3" s="41" customFormat="1" ht="15" customHeight="1">
      <c r="A303" s="48">
        <v>2030606</v>
      </c>
      <c r="B303" s="49" t="s">
        <v>247</v>
      </c>
      <c r="C303" s="13"/>
    </row>
    <row r="304" spans="1:3" s="41" customFormat="1" ht="15" customHeight="1">
      <c r="A304" s="48">
        <v>2030607</v>
      </c>
      <c r="B304" s="49" t="s">
        <v>248</v>
      </c>
      <c r="C304" s="13"/>
    </row>
    <row r="305" spans="1:3" s="41" customFormat="1" ht="15" customHeight="1">
      <c r="A305" s="48">
        <v>2030608</v>
      </c>
      <c r="B305" s="49" t="s">
        <v>249</v>
      </c>
      <c r="C305" s="13"/>
    </row>
    <row r="306" spans="1:3" s="41" customFormat="1" ht="15" customHeight="1">
      <c r="A306" s="48">
        <v>2030699</v>
      </c>
      <c r="B306" s="49" t="s">
        <v>250</v>
      </c>
      <c r="C306" s="13"/>
    </row>
    <row r="307" spans="1:3" s="44" customFormat="1" ht="15" customHeight="1">
      <c r="A307" s="45">
        <v>20399</v>
      </c>
      <c r="B307" s="46" t="s">
        <v>251</v>
      </c>
      <c r="C307" s="51">
        <f>C308</f>
        <v>0</v>
      </c>
    </row>
    <row r="308" spans="1:3" s="41" customFormat="1" ht="15" customHeight="1">
      <c r="A308" s="48">
        <v>2039901</v>
      </c>
      <c r="B308" s="49" t="s">
        <v>252</v>
      </c>
      <c r="C308" s="13"/>
    </row>
    <row r="309" spans="1:3" s="44" customFormat="1" ht="15" customHeight="1">
      <c r="A309" s="45">
        <v>204</v>
      </c>
      <c r="B309" s="46" t="s">
        <v>253</v>
      </c>
      <c r="C309" s="20">
        <f>C310+C320+C342+C349+C361+C370+C384+C393+C402+C410+C418+C427</f>
        <v>90761</v>
      </c>
    </row>
    <row r="310" spans="1:3" s="44" customFormat="1" ht="15" customHeight="1">
      <c r="A310" s="45">
        <v>20401</v>
      </c>
      <c r="B310" s="46" t="s">
        <v>254</v>
      </c>
      <c r="C310" s="20">
        <f>SUM(C311:C319)</f>
        <v>3469</v>
      </c>
    </row>
    <row r="311" spans="1:11" s="41" customFormat="1" ht="15" customHeight="1">
      <c r="A311" s="48">
        <v>2040101</v>
      </c>
      <c r="B311" s="49" t="s">
        <v>255</v>
      </c>
      <c r="C311" s="13">
        <v>505</v>
      </c>
      <c r="H311" s="50"/>
      <c r="J311" s="50"/>
      <c r="K311" s="50"/>
    </row>
    <row r="312" spans="1:3" s="41" customFormat="1" ht="15" customHeight="1">
      <c r="A312" s="48">
        <v>2040102</v>
      </c>
      <c r="B312" s="49" t="s">
        <v>256</v>
      </c>
      <c r="C312" s="13"/>
    </row>
    <row r="313" spans="1:3" s="41" customFormat="1" ht="15" customHeight="1">
      <c r="A313" s="48">
        <v>2040103</v>
      </c>
      <c r="B313" s="49" t="s">
        <v>257</v>
      </c>
      <c r="C313" s="13">
        <v>2944</v>
      </c>
    </row>
    <row r="314" spans="1:3" s="41" customFormat="1" ht="15" customHeight="1">
      <c r="A314" s="48">
        <v>2040104</v>
      </c>
      <c r="B314" s="49" t="s">
        <v>258</v>
      </c>
      <c r="C314" s="13"/>
    </row>
    <row r="315" spans="1:3" s="41" customFormat="1" ht="15" customHeight="1">
      <c r="A315" s="48">
        <v>2040105</v>
      </c>
      <c r="B315" s="49" t="s">
        <v>259</v>
      </c>
      <c r="C315" s="13"/>
    </row>
    <row r="316" spans="1:3" s="41" customFormat="1" ht="15" customHeight="1">
      <c r="A316" s="48">
        <v>2040106</v>
      </c>
      <c r="B316" s="49" t="s">
        <v>260</v>
      </c>
      <c r="C316" s="13">
        <v>20</v>
      </c>
    </row>
    <row r="317" spans="1:3" s="41" customFormat="1" ht="15" customHeight="1">
      <c r="A317" s="48">
        <v>2040107</v>
      </c>
      <c r="B317" s="49" t="s">
        <v>261</v>
      </c>
      <c r="C317" s="13"/>
    </row>
    <row r="318" spans="1:3" s="41" customFormat="1" ht="15" customHeight="1">
      <c r="A318" s="48">
        <v>2040108</v>
      </c>
      <c r="B318" s="49" t="s">
        <v>262</v>
      </c>
      <c r="C318" s="13"/>
    </row>
    <row r="319" spans="1:3" s="41" customFormat="1" ht="15" customHeight="1">
      <c r="A319" s="48">
        <v>2040199</v>
      </c>
      <c r="B319" s="49" t="s">
        <v>263</v>
      </c>
      <c r="C319" s="13"/>
    </row>
    <row r="320" spans="1:3" s="44" customFormat="1" ht="15" customHeight="1">
      <c r="A320" s="45">
        <v>20402</v>
      </c>
      <c r="B320" s="46" t="s">
        <v>264</v>
      </c>
      <c r="C320" s="20">
        <f>SUM(C321:C341)</f>
        <v>62290</v>
      </c>
    </row>
    <row r="321" spans="1:3" s="41" customFormat="1" ht="15" customHeight="1">
      <c r="A321" s="48">
        <v>2040201</v>
      </c>
      <c r="B321" s="49" t="s">
        <v>64</v>
      </c>
      <c r="C321" s="13">
        <v>44390</v>
      </c>
    </row>
    <row r="322" spans="1:11" s="41" customFormat="1" ht="15" customHeight="1">
      <c r="A322" s="48">
        <v>2040202</v>
      </c>
      <c r="B322" s="49" t="s">
        <v>65</v>
      </c>
      <c r="C322" s="13">
        <v>8602</v>
      </c>
      <c r="J322" s="50"/>
      <c r="K322" s="50"/>
    </row>
    <row r="323" spans="1:11" s="41" customFormat="1" ht="15" customHeight="1">
      <c r="A323" s="48">
        <v>2040203</v>
      </c>
      <c r="B323" s="49" t="s">
        <v>66</v>
      </c>
      <c r="C323" s="13"/>
      <c r="J323" s="50"/>
      <c r="K323" s="50"/>
    </row>
    <row r="324" spans="1:10" s="41" customFormat="1" ht="15" customHeight="1">
      <c r="A324" s="48">
        <v>2040204</v>
      </c>
      <c r="B324" s="49" t="s">
        <v>265</v>
      </c>
      <c r="C324" s="13">
        <v>25</v>
      </c>
      <c r="J324" s="50"/>
    </row>
    <row r="325" spans="1:3" s="41" customFormat="1" ht="15" customHeight="1">
      <c r="A325" s="48">
        <v>2040205</v>
      </c>
      <c r="B325" s="49" t="s">
        <v>266</v>
      </c>
      <c r="C325" s="13"/>
    </row>
    <row r="326" spans="1:3" s="41" customFormat="1" ht="15" customHeight="1">
      <c r="A326" s="48">
        <v>2040206</v>
      </c>
      <c r="B326" s="49" t="s">
        <v>267</v>
      </c>
      <c r="C326" s="13">
        <v>12</v>
      </c>
    </row>
    <row r="327" spans="1:3" s="41" customFormat="1" ht="15" customHeight="1">
      <c r="A327" s="48">
        <v>2040207</v>
      </c>
      <c r="B327" s="49" t="s">
        <v>268</v>
      </c>
      <c r="C327" s="13">
        <v>10</v>
      </c>
    </row>
    <row r="328" spans="1:3" s="41" customFormat="1" ht="15" customHeight="1">
      <c r="A328" s="48">
        <v>2040208</v>
      </c>
      <c r="B328" s="49" t="s">
        <v>269</v>
      </c>
      <c r="C328" s="13">
        <v>140</v>
      </c>
    </row>
    <row r="329" spans="1:3" s="41" customFormat="1" ht="15" customHeight="1">
      <c r="A329" s="48">
        <v>2040209</v>
      </c>
      <c r="B329" s="49" t="s">
        <v>270</v>
      </c>
      <c r="C329" s="13"/>
    </row>
    <row r="330" spans="1:3" s="41" customFormat="1" ht="15" customHeight="1">
      <c r="A330" s="48">
        <v>2040210</v>
      </c>
      <c r="B330" s="49" t="s">
        <v>271</v>
      </c>
      <c r="C330" s="13">
        <v>3</v>
      </c>
    </row>
    <row r="331" spans="1:3" s="41" customFormat="1" ht="15" customHeight="1">
      <c r="A331" s="48">
        <v>2040211</v>
      </c>
      <c r="B331" s="49" t="s">
        <v>272</v>
      </c>
      <c r="C331" s="13">
        <v>311</v>
      </c>
    </row>
    <row r="332" spans="1:3" s="41" customFormat="1" ht="15" customHeight="1">
      <c r="A332" s="48">
        <v>2040212</v>
      </c>
      <c r="B332" s="49" t="s">
        <v>273</v>
      </c>
      <c r="C332" s="13">
        <v>3235</v>
      </c>
    </row>
    <row r="333" spans="1:3" s="41" customFormat="1" ht="15" customHeight="1">
      <c r="A333" s="48">
        <v>2040213</v>
      </c>
      <c r="B333" s="49" t="s">
        <v>274</v>
      </c>
      <c r="C333" s="13"/>
    </row>
    <row r="334" spans="1:3" s="41" customFormat="1" ht="15" customHeight="1">
      <c r="A334" s="48">
        <v>2040214</v>
      </c>
      <c r="B334" s="49" t="s">
        <v>275</v>
      </c>
      <c r="C334" s="13">
        <v>1</v>
      </c>
    </row>
    <row r="335" spans="1:3" s="41" customFormat="1" ht="15" customHeight="1">
      <c r="A335" s="48">
        <v>2040215</v>
      </c>
      <c r="B335" s="49" t="s">
        <v>276</v>
      </c>
      <c r="C335" s="13"/>
    </row>
    <row r="336" spans="1:3" s="41" customFormat="1" ht="15" customHeight="1">
      <c r="A336" s="48">
        <v>2040216</v>
      </c>
      <c r="B336" s="49" t="s">
        <v>277</v>
      </c>
      <c r="C336" s="13"/>
    </row>
    <row r="337" spans="1:3" s="41" customFormat="1" ht="15" customHeight="1">
      <c r="A337" s="48">
        <v>2040217</v>
      </c>
      <c r="B337" s="49" t="s">
        <v>278</v>
      </c>
      <c r="C337" s="13">
        <v>2317</v>
      </c>
    </row>
    <row r="338" spans="1:3" s="41" customFormat="1" ht="15" customHeight="1">
      <c r="A338" s="48">
        <v>2040218</v>
      </c>
      <c r="B338" s="49" t="s">
        <v>279</v>
      </c>
      <c r="C338" s="13">
        <v>27</v>
      </c>
    </row>
    <row r="339" spans="1:3" s="41" customFormat="1" ht="15" customHeight="1">
      <c r="A339" s="48">
        <v>2040219</v>
      </c>
      <c r="B339" s="49" t="s">
        <v>107</v>
      </c>
      <c r="C339" s="13"/>
    </row>
    <row r="340" spans="1:3" s="41" customFormat="1" ht="15" customHeight="1">
      <c r="A340" s="48">
        <v>2040250</v>
      </c>
      <c r="B340" s="49" t="s">
        <v>73</v>
      </c>
      <c r="C340" s="13">
        <v>423</v>
      </c>
    </row>
    <row r="341" spans="1:3" s="41" customFormat="1" ht="15" customHeight="1">
      <c r="A341" s="48">
        <v>2040299</v>
      </c>
      <c r="B341" s="49" t="s">
        <v>280</v>
      </c>
      <c r="C341" s="13">
        <f>1502+991+301</f>
        <v>2794</v>
      </c>
    </row>
    <row r="342" spans="1:3" s="44" customFormat="1" ht="15" customHeight="1">
      <c r="A342" s="45">
        <v>20403</v>
      </c>
      <c r="B342" s="46" t="s">
        <v>281</v>
      </c>
      <c r="C342" s="51">
        <f>SUM(C343:C348)</f>
        <v>0</v>
      </c>
    </row>
    <row r="343" spans="1:3" s="41" customFormat="1" ht="15" customHeight="1">
      <c r="A343" s="48">
        <v>2040301</v>
      </c>
      <c r="B343" s="49" t="s">
        <v>64</v>
      </c>
      <c r="C343" s="13"/>
    </row>
    <row r="344" spans="1:3" s="41" customFormat="1" ht="15" customHeight="1">
      <c r="A344" s="48">
        <v>2040302</v>
      </c>
      <c r="B344" s="49" t="s">
        <v>65</v>
      </c>
      <c r="C344" s="13"/>
    </row>
    <row r="345" spans="1:3" s="41" customFormat="1" ht="15" customHeight="1">
      <c r="A345" s="48">
        <v>2040303</v>
      </c>
      <c r="B345" s="49" t="s">
        <v>66</v>
      </c>
      <c r="C345" s="13"/>
    </row>
    <row r="346" spans="1:3" s="41" customFormat="1" ht="15" customHeight="1">
      <c r="A346" s="48">
        <v>2040304</v>
      </c>
      <c r="B346" s="49" t="s">
        <v>282</v>
      </c>
      <c r="C346" s="13"/>
    </row>
    <row r="347" spans="1:3" s="41" customFormat="1" ht="15" customHeight="1">
      <c r="A347" s="48">
        <v>2040350</v>
      </c>
      <c r="B347" s="49" t="s">
        <v>73</v>
      </c>
      <c r="C347" s="13"/>
    </row>
    <row r="348" spans="1:3" s="41" customFormat="1" ht="15" customHeight="1">
      <c r="A348" s="48">
        <v>2040399</v>
      </c>
      <c r="B348" s="49" t="s">
        <v>283</v>
      </c>
      <c r="C348" s="13"/>
    </row>
    <row r="349" spans="1:3" s="44" customFormat="1" ht="15" customHeight="1">
      <c r="A349" s="45">
        <v>20404</v>
      </c>
      <c r="B349" s="46" t="s">
        <v>284</v>
      </c>
      <c r="C349" s="20">
        <f>SUM(C350:C360)</f>
        <v>6889</v>
      </c>
    </row>
    <row r="350" spans="1:3" s="41" customFormat="1" ht="15" customHeight="1">
      <c r="A350" s="48">
        <v>2040401</v>
      </c>
      <c r="B350" s="49" t="s">
        <v>64</v>
      </c>
      <c r="C350" s="13">
        <v>6004</v>
      </c>
    </row>
    <row r="351" spans="1:3" s="41" customFormat="1" ht="15" customHeight="1">
      <c r="A351" s="48">
        <v>2040402</v>
      </c>
      <c r="B351" s="49" t="s">
        <v>65</v>
      </c>
      <c r="C351" s="13">
        <v>592</v>
      </c>
    </row>
    <row r="352" spans="1:3" s="41" customFormat="1" ht="15" customHeight="1">
      <c r="A352" s="48">
        <v>2040403</v>
      </c>
      <c r="B352" s="49" t="s">
        <v>66</v>
      </c>
      <c r="C352" s="13"/>
    </row>
    <row r="353" spans="1:3" s="41" customFormat="1" ht="15" customHeight="1">
      <c r="A353" s="48">
        <v>2040404</v>
      </c>
      <c r="B353" s="49" t="s">
        <v>285</v>
      </c>
      <c r="C353" s="13"/>
    </row>
    <row r="354" spans="1:3" s="41" customFormat="1" ht="15" customHeight="1">
      <c r="A354" s="48">
        <v>2040405</v>
      </c>
      <c r="B354" s="49" t="s">
        <v>286</v>
      </c>
      <c r="C354" s="13">
        <v>38</v>
      </c>
    </row>
    <row r="355" spans="1:3" s="41" customFormat="1" ht="15" customHeight="1">
      <c r="A355" s="48">
        <v>2040406</v>
      </c>
      <c r="B355" s="49" t="s">
        <v>287</v>
      </c>
      <c r="C355" s="13"/>
    </row>
    <row r="356" spans="1:3" s="41" customFormat="1" ht="15" customHeight="1">
      <c r="A356" s="48">
        <v>2040407</v>
      </c>
      <c r="B356" s="49" t="s">
        <v>288</v>
      </c>
      <c r="C356" s="13"/>
    </row>
    <row r="357" spans="1:3" s="41" customFormat="1" ht="15" customHeight="1">
      <c r="A357" s="48">
        <v>2040408</v>
      </c>
      <c r="B357" s="49" t="s">
        <v>289</v>
      </c>
      <c r="C357" s="13"/>
    </row>
    <row r="358" spans="1:3" s="41" customFormat="1" ht="15" customHeight="1">
      <c r="A358" s="48">
        <v>2040409</v>
      </c>
      <c r="B358" s="49" t="s">
        <v>290</v>
      </c>
      <c r="C358" s="13"/>
    </row>
    <row r="359" spans="1:3" s="41" customFormat="1" ht="15" customHeight="1">
      <c r="A359" s="48">
        <v>2040450</v>
      </c>
      <c r="B359" s="49" t="s">
        <v>73</v>
      </c>
      <c r="C359" s="13">
        <v>95</v>
      </c>
    </row>
    <row r="360" spans="1:3" s="41" customFormat="1" ht="15" customHeight="1">
      <c r="A360" s="48">
        <v>2040499</v>
      </c>
      <c r="B360" s="49" t="s">
        <v>291</v>
      </c>
      <c r="C360" s="13">
        <v>160</v>
      </c>
    </row>
    <row r="361" spans="1:3" s="44" customFormat="1" ht="15" customHeight="1">
      <c r="A361" s="45">
        <v>20405</v>
      </c>
      <c r="B361" s="46" t="s">
        <v>292</v>
      </c>
      <c r="C361" s="20">
        <f>SUM(C362:C369)</f>
        <v>10387</v>
      </c>
    </row>
    <row r="362" spans="1:3" s="41" customFormat="1" ht="15" customHeight="1">
      <c r="A362" s="48">
        <v>2040501</v>
      </c>
      <c r="B362" s="49" t="s">
        <v>64</v>
      </c>
      <c r="C362" s="13">
        <v>7471</v>
      </c>
    </row>
    <row r="363" spans="1:11" s="41" customFormat="1" ht="15" customHeight="1">
      <c r="A363" s="48">
        <v>2040502</v>
      </c>
      <c r="B363" s="49" t="s">
        <v>65</v>
      </c>
      <c r="C363" s="13">
        <v>1816</v>
      </c>
      <c r="J363" s="50"/>
      <c r="K363" s="50"/>
    </row>
    <row r="364" spans="1:10" s="41" customFormat="1" ht="15" customHeight="1">
      <c r="A364" s="48">
        <v>2040503</v>
      </c>
      <c r="B364" s="49" t="s">
        <v>66</v>
      </c>
      <c r="C364" s="13"/>
      <c r="J364" s="50"/>
    </row>
    <row r="365" spans="1:3" s="41" customFormat="1" ht="15" customHeight="1">
      <c r="A365" s="48">
        <v>2040504</v>
      </c>
      <c r="B365" s="49" t="s">
        <v>293</v>
      </c>
      <c r="C365" s="13">
        <v>279</v>
      </c>
    </row>
    <row r="366" spans="1:3" s="41" customFormat="1" ht="15" customHeight="1">
      <c r="A366" s="48">
        <v>2040505</v>
      </c>
      <c r="B366" s="49" t="s">
        <v>294</v>
      </c>
      <c r="C366" s="13">
        <v>30</v>
      </c>
    </row>
    <row r="367" spans="1:3" s="41" customFormat="1" ht="15" customHeight="1">
      <c r="A367" s="48">
        <v>2040506</v>
      </c>
      <c r="B367" s="49" t="s">
        <v>295</v>
      </c>
      <c r="C367" s="13">
        <v>256</v>
      </c>
    </row>
    <row r="368" spans="1:3" s="41" customFormat="1" ht="15" customHeight="1">
      <c r="A368" s="48">
        <v>2040550</v>
      </c>
      <c r="B368" s="49" t="s">
        <v>73</v>
      </c>
      <c r="C368" s="13">
        <v>113</v>
      </c>
    </row>
    <row r="369" spans="1:3" s="41" customFormat="1" ht="15" customHeight="1">
      <c r="A369" s="48">
        <v>2040599</v>
      </c>
      <c r="B369" s="49" t="s">
        <v>296</v>
      </c>
      <c r="C369" s="13">
        <v>422</v>
      </c>
    </row>
    <row r="370" spans="1:3" s="44" customFormat="1" ht="15" customHeight="1">
      <c r="A370" s="45">
        <v>20406</v>
      </c>
      <c r="B370" s="46" t="s">
        <v>297</v>
      </c>
      <c r="C370" s="20">
        <f>SUM(C371:C383)</f>
        <v>4622</v>
      </c>
    </row>
    <row r="371" spans="1:3" s="41" customFormat="1" ht="15" customHeight="1">
      <c r="A371" s="48">
        <v>2040601</v>
      </c>
      <c r="B371" s="49" t="s">
        <v>64</v>
      </c>
      <c r="C371" s="13">
        <v>3664</v>
      </c>
    </row>
    <row r="372" spans="1:3" s="41" customFormat="1" ht="15" customHeight="1">
      <c r="A372" s="48">
        <v>2040602</v>
      </c>
      <c r="B372" s="49" t="s">
        <v>65</v>
      </c>
      <c r="C372" s="13">
        <v>440</v>
      </c>
    </row>
    <row r="373" spans="1:3" s="41" customFormat="1" ht="15" customHeight="1">
      <c r="A373" s="48">
        <v>2040603</v>
      </c>
      <c r="B373" s="49" t="s">
        <v>66</v>
      </c>
      <c r="C373" s="13"/>
    </row>
    <row r="374" spans="1:3" s="41" customFormat="1" ht="15" customHeight="1">
      <c r="A374" s="48">
        <v>2040604</v>
      </c>
      <c r="B374" s="49" t="s">
        <v>298</v>
      </c>
      <c r="C374" s="13">
        <v>7</v>
      </c>
    </row>
    <row r="375" spans="1:3" s="41" customFormat="1" ht="15" customHeight="1">
      <c r="A375" s="48">
        <v>2040605</v>
      </c>
      <c r="B375" s="49" t="s">
        <v>299</v>
      </c>
      <c r="C375" s="13">
        <v>39</v>
      </c>
    </row>
    <row r="376" spans="1:3" s="41" customFormat="1" ht="15" customHeight="1">
      <c r="A376" s="48">
        <v>2040606</v>
      </c>
      <c r="B376" s="49" t="s">
        <v>300</v>
      </c>
      <c r="C376" s="13">
        <v>90</v>
      </c>
    </row>
    <row r="377" spans="1:3" s="41" customFormat="1" ht="15" customHeight="1">
      <c r="A377" s="48">
        <v>2040607</v>
      </c>
      <c r="B377" s="49" t="s">
        <v>301</v>
      </c>
      <c r="C377" s="13">
        <v>122</v>
      </c>
    </row>
    <row r="378" spans="1:3" s="41" customFormat="1" ht="15" customHeight="1">
      <c r="A378" s="48">
        <v>2040608</v>
      </c>
      <c r="B378" s="49" t="s">
        <v>302</v>
      </c>
      <c r="C378" s="13">
        <v>3</v>
      </c>
    </row>
    <row r="379" spans="1:3" s="41" customFormat="1" ht="15" customHeight="1">
      <c r="A379" s="48">
        <v>2040609</v>
      </c>
      <c r="B379" s="49" t="s">
        <v>303</v>
      </c>
      <c r="C379" s="13"/>
    </row>
    <row r="380" spans="1:3" s="41" customFormat="1" ht="15" customHeight="1">
      <c r="A380" s="48">
        <v>2040610</v>
      </c>
      <c r="B380" s="49" t="s">
        <v>304</v>
      </c>
      <c r="C380" s="13">
        <v>55</v>
      </c>
    </row>
    <row r="381" spans="1:3" s="41" customFormat="1" ht="15" customHeight="1">
      <c r="A381" s="48">
        <v>2040611</v>
      </c>
      <c r="B381" s="49" t="s">
        <v>305</v>
      </c>
      <c r="C381" s="13"/>
    </row>
    <row r="382" spans="1:3" s="41" customFormat="1" ht="15" customHeight="1">
      <c r="A382" s="48">
        <v>2040650</v>
      </c>
      <c r="B382" s="49" t="s">
        <v>73</v>
      </c>
      <c r="C382" s="13">
        <v>116</v>
      </c>
    </row>
    <row r="383" spans="1:3" s="41" customFormat="1" ht="15" customHeight="1">
      <c r="A383" s="48">
        <v>2040699</v>
      </c>
      <c r="B383" s="49" t="s">
        <v>306</v>
      </c>
      <c r="C383" s="13">
        <v>86</v>
      </c>
    </row>
    <row r="384" spans="1:3" s="44" customFormat="1" ht="15" customHeight="1">
      <c r="A384" s="45">
        <v>20407</v>
      </c>
      <c r="B384" s="46" t="s">
        <v>307</v>
      </c>
      <c r="C384" s="51">
        <f>SUM(C385:C392)</f>
        <v>0</v>
      </c>
    </row>
    <row r="385" spans="1:3" s="41" customFormat="1" ht="15" customHeight="1">
      <c r="A385" s="48">
        <v>2040701</v>
      </c>
      <c r="B385" s="49" t="s">
        <v>64</v>
      </c>
      <c r="C385" s="13"/>
    </row>
    <row r="386" spans="1:3" s="41" customFormat="1" ht="15" customHeight="1">
      <c r="A386" s="48">
        <v>2040702</v>
      </c>
      <c r="B386" s="49" t="s">
        <v>65</v>
      </c>
      <c r="C386" s="13"/>
    </row>
    <row r="387" spans="1:3" s="41" customFormat="1" ht="15" customHeight="1">
      <c r="A387" s="48">
        <v>2040703</v>
      </c>
      <c r="B387" s="49" t="s">
        <v>66</v>
      </c>
      <c r="C387" s="13"/>
    </row>
    <row r="388" spans="1:3" s="41" customFormat="1" ht="15" customHeight="1">
      <c r="A388" s="48">
        <v>2040704</v>
      </c>
      <c r="B388" s="49" t="s">
        <v>308</v>
      </c>
      <c r="C388" s="13"/>
    </row>
    <row r="389" spans="1:3" s="41" customFormat="1" ht="15" customHeight="1">
      <c r="A389" s="48">
        <v>2040705</v>
      </c>
      <c r="B389" s="49" t="s">
        <v>309</v>
      </c>
      <c r="C389" s="13"/>
    </row>
    <row r="390" spans="1:3" s="41" customFormat="1" ht="15" customHeight="1">
      <c r="A390" s="48">
        <v>2040706</v>
      </c>
      <c r="B390" s="49" t="s">
        <v>310</v>
      </c>
      <c r="C390" s="13"/>
    </row>
    <row r="391" spans="1:3" s="41" customFormat="1" ht="15" customHeight="1">
      <c r="A391" s="48">
        <v>2040750</v>
      </c>
      <c r="B391" s="49" t="s">
        <v>73</v>
      </c>
      <c r="C391" s="13"/>
    </row>
    <row r="392" spans="1:3" s="41" customFormat="1" ht="15" customHeight="1">
      <c r="A392" s="48">
        <v>2040799</v>
      </c>
      <c r="B392" s="49" t="s">
        <v>311</v>
      </c>
      <c r="C392" s="13"/>
    </row>
    <row r="393" spans="1:3" s="44" customFormat="1" ht="15" customHeight="1">
      <c r="A393" s="45">
        <v>20408</v>
      </c>
      <c r="B393" s="46" t="s">
        <v>312</v>
      </c>
      <c r="C393" s="20">
        <f>SUM(C394:C401)</f>
        <v>1674</v>
      </c>
    </row>
    <row r="394" spans="1:3" s="41" customFormat="1" ht="15" customHeight="1">
      <c r="A394" s="48">
        <v>2040801</v>
      </c>
      <c r="B394" s="49" t="s">
        <v>64</v>
      </c>
      <c r="C394" s="13">
        <v>1654</v>
      </c>
    </row>
    <row r="395" spans="1:3" s="41" customFormat="1" ht="15" customHeight="1">
      <c r="A395" s="48">
        <v>2040802</v>
      </c>
      <c r="B395" s="49" t="s">
        <v>65</v>
      </c>
      <c r="C395" s="13">
        <v>17</v>
      </c>
    </row>
    <row r="396" spans="1:3" s="41" customFormat="1" ht="15" customHeight="1">
      <c r="A396" s="48">
        <v>2040803</v>
      </c>
      <c r="B396" s="49" t="s">
        <v>66</v>
      </c>
      <c r="C396" s="13"/>
    </row>
    <row r="397" spans="1:3" s="41" customFormat="1" ht="15" customHeight="1">
      <c r="A397" s="48">
        <v>2040804</v>
      </c>
      <c r="B397" s="49" t="s">
        <v>313</v>
      </c>
      <c r="C397" s="13"/>
    </row>
    <row r="398" spans="1:3" s="41" customFormat="1" ht="15" customHeight="1">
      <c r="A398" s="48">
        <v>2040805</v>
      </c>
      <c r="B398" s="49" t="s">
        <v>314</v>
      </c>
      <c r="C398" s="13"/>
    </row>
    <row r="399" spans="1:3" s="41" customFormat="1" ht="15" customHeight="1">
      <c r="A399" s="48">
        <v>2040806</v>
      </c>
      <c r="B399" s="49" t="s">
        <v>315</v>
      </c>
      <c r="C399" s="13"/>
    </row>
    <row r="400" spans="1:3" s="41" customFormat="1" ht="15" customHeight="1">
      <c r="A400" s="48">
        <v>2040850</v>
      </c>
      <c r="B400" s="49" t="s">
        <v>73</v>
      </c>
      <c r="C400" s="13"/>
    </row>
    <row r="401" spans="1:3" s="41" customFormat="1" ht="15" customHeight="1">
      <c r="A401" s="48">
        <v>2040899</v>
      </c>
      <c r="B401" s="49" t="s">
        <v>316</v>
      </c>
      <c r="C401" s="13">
        <v>3</v>
      </c>
    </row>
    <row r="402" spans="1:3" s="44" customFormat="1" ht="15" customHeight="1">
      <c r="A402" s="45">
        <v>20409</v>
      </c>
      <c r="B402" s="46" t="s">
        <v>317</v>
      </c>
      <c r="C402" s="51">
        <f>SUM(C403:C409)</f>
        <v>0</v>
      </c>
    </row>
    <row r="403" spans="1:3" s="41" customFormat="1" ht="15" customHeight="1">
      <c r="A403" s="48">
        <v>2040901</v>
      </c>
      <c r="B403" s="49" t="s">
        <v>64</v>
      </c>
      <c r="C403" s="13"/>
    </row>
    <row r="404" spans="1:3" s="41" customFormat="1" ht="15" customHeight="1">
      <c r="A404" s="48">
        <v>2040902</v>
      </c>
      <c r="B404" s="49" t="s">
        <v>65</v>
      </c>
      <c r="C404" s="13"/>
    </row>
    <row r="405" spans="1:3" s="41" customFormat="1" ht="15" customHeight="1">
      <c r="A405" s="48">
        <v>2040903</v>
      </c>
      <c r="B405" s="49" t="s">
        <v>66</v>
      </c>
      <c r="C405" s="13"/>
    </row>
    <row r="406" spans="1:3" s="41" customFormat="1" ht="15" customHeight="1">
      <c r="A406" s="48">
        <v>2040904</v>
      </c>
      <c r="B406" s="49" t="s">
        <v>318</v>
      </c>
      <c r="C406" s="13"/>
    </row>
    <row r="407" spans="1:3" s="41" customFormat="1" ht="15" customHeight="1">
      <c r="A407" s="48">
        <v>2040905</v>
      </c>
      <c r="B407" s="49" t="s">
        <v>319</v>
      </c>
      <c r="C407" s="13"/>
    </row>
    <row r="408" spans="1:3" s="41" customFormat="1" ht="15" customHeight="1">
      <c r="A408" s="48">
        <v>2040950</v>
      </c>
      <c r="B408" s="49" t="s">
        <v>73</v>
      </c>
      <c r="C408" s="13"/>
    </row>
    <row r="409" spans="1:3" s="41" customFormat="1" ht="15" customHeight="1">
      <c r="A409" s="52">
        <v>2040999</v>
      </c>
      <c r="B409" s="49" t="s">
        <v>320</v>
      </c>
      <c r="C409" s="13"/>
    </row>
    <row r="410" spans="1:3" s="44" customFormat="1" ht="15" customHeight="1">
      <c r="A410" s="27">
        <v>20410</v>
      </c>
      <c r="B410" s="46" t="s">
        <v>321</v>
      </c>
      <c r="C410" s="51">
        <f>SUM(C411:C417)</f>
        <v>0</v>
      </c>
    </row>
    <row r="411" spans="1:3" s="41" customFormat="1" ht="15" customHeight="1">
      <c r="A411" s="52">
        <v>2041001</v>
      </c>
      <c r="B411" s="49" t="s">
        <v>64</v>
      </c>
      <c r="C411" s="13"/>
    </row>
    <row r="412" spans="1:3" s="41" customFormat="1" ht="15" customHeight="1">
      <c r="A412" s="52">
        <v>2041002</v>
      </c>
      <c r="B412" s="49" t="s">
        <v>65</v>
      </c>
      <c r="C412" s="13"/>
    </row>
    <row r="413" spans="1:3" s="41" customFormat="1" ht="15" customHeight="1">
      <c r="A413" s="52">
        <v>2041003</v>
      </c>
      <c r="B413" s="49" t="s">
        <v>322</v>
      </c>
      <c r="C413" s="13"/>
    </row>
    <row r="414" spans="1:3" s="41" customFormat="1" ht="15" customHeight="1">
      <c r="A414" s="52">
        <v>2041004</v>
      </c>
      <c r="B414" s="49" t="s">
        <v>323</v>
      </c>
      <c r="C414" s="13"/>
    </row>
    <row r="415" spans="1:3" s="41" customFormat="1" ht="15" customHeight="1">
      <c r="A415" s="52">
        <v>2041005</v>
      </c>
      <c r="B415" s="49" t="s">
        <v>324</v>
      </c>
      <c r="C415" s="13"/>
    </row>
    <row r="416" spans="1:3" s="41" customFormat="1" ht="15" customHeight="1">
      <c r="A416" s="48">
        <v>2041006</v>
      </c>
      <c r="B416" s="49" t="s">
        <v>277</v>
      </c>
      <c r="C416" s="13"/>
    </row>
    <row r="417" spans="1:3" s="41" customFormat="1" ht="15" customHeight="1">
      <c r="A417" s="48">
        <v>2041099</v>
      </c>
      <c r="B417" s="49" t="s">
        <v>325</v>
      </c>
      <c r="C417" s="13"/>
    </row>
    <row r="418" spans="1:3" s="44" customFormat="1" ht="15" customHeight="1">
      <c r="A418" s="45">
        <v>20411</v>
      </c>
      <c r="B418" s="46" t="s">
        <v>326</v>
      </c>
      <c r="C418" s="51">
        <f>SUM(C419:C426)</f>
        <v>0</v>
      </c>
    </row>
    <row r="419" spans="1:3" s="41" customFormat="1" ht="15" customHeight="1">
      <c r="A419" s="48">
        <v>2041101</v>
      </c>
      <c r="B419" s="49" t="s">
        <v>327</v>
      </c>
      <c r="C419" s="13"/>
    </row>
    <row r="420" spans="1:3" s="41" customFormat="1" ht="15" customHeight="1">
      <c r="A420" s="48">
        <v>2041102</v>
      </c>
      <c r="B420" s="49" t="s">
        <v>64</v>
      </c>
      <c r="C420" s="13"/>
    </row>
    <row r="421" spans="1:4" s="44" customFormat="1" ht="15" customHeight="1">
      <c r="A421" s="48">
        <v>2041103</v>
      </c>
      <c r="B421" s="49" t="s">
        <v>328</v>
      </c>
      <c r="C421" s="13"/>
      <c r="D421" s="41"/>
    </row>
    <row r="422" spans="1:3" s="41" customFormat="1" ht="15" customHeight="1">
      <c r="A422" s="48">
        <v>2041104</v>
      </c>
      <c r="B422" s="49" t="s">
        <v>329</v>
      </c>
      <c r="C422" s="13"/>
    </row>
    <row r="423" spans="1:3" s="41" customFormat="1" ht="15" customHeight="1">
      <c r="A423" s="48">
        <v>2041105</v>
      </c>
      <c r="B423" s="49" t="s">
        <v>330</v>
      </c>
      <c r="C423" s="13"/>
    </row>
    <row r="424" spans="1:3" s="41" customFormat="1" ht="15" customHeight="1">
      <c r="A424" s="48">
        <v>2041106</v>
      </c>
      <c r="B424" s="49" t="s">
        <v>331</v>
      </c>
      <c r="C424" s="13"/>
    </row>
    <row r="425" spans="1:3" s="41" customFormat="1" ht="15" customHeight="1">
      <c r="A425" s="48">
        <v>2041107</v>
      </c>
      <c r="B425" s="49" t="s">
        <v>332</v>
      </c>
      <c r="C425" s="13"/>
    </row>
    <row r="426" spans="1:3" s="41" customFormat="1" ht="15" customHeight="1">
      <c r="A426" s="48">
        <v>2041108</v>
      </c>
      <c r="B426" s="49" t="s">
        <v>333</v>
      </c>
      <c r="C426" s="13"/>
    </row>
    <row r="427" spans="1:3" s="44" customFormat="1" ht="15" customHeight="1">
      <c r="A427" s="45">
        <v>20499</v>
      </c>
      <c r="B427" s="46" t="s">
        <v>334</v>
      </c>
      <c r="C427" s="20">
        <f>C428+C429</f>
        <v>1430</v>
      </c>
    </row>
    <row r="428" spans="1:3" s="41" customFormat="1" ht="15" customHeight="1">
      <c r="A428" s="48">
        <v>2049901</v>
      </c>
      <c r="B428" s="49" t="s">
        <v>335</v>
      </c>
      <c r="C428" s="13">
        <v>1430</v>
      </c>
    </row>
    <row r="429" spans="1:3" s="41" customFormat="1" ht="15" customHeight="1">
      <c r="A429" s="48">
        <v>2049902</v>
      </c>
      <c r="B429" s="49" t="s">
        <v>336</v>
      </c>
      <c r="C429" s="13"/>
    </row>
    <row r="430" spans="1:3" s="44" customFormat="1" ht="15" customHeight="1">
      <c r="A430" s="45">
        <v>205</v>
      </c>
      <c r="B430" s="46" t="s">
        <v>337</v>
      </c>
      <c r="C430" s="20">
        <f>C431+C436+C445+C452+C458+C462+C466+C470+C476+C483</f>
        <v>251263</v>
      </c>
    </row>
    <row r="431" spans="1:3" s="44" customFormat="1" ht="15" customHeight="1">
      <c r="A431" s="45">
        <v>20501</v>
      </c>
      <c r="B431" s="46" t="s">
        <v>338</v>
      </c>
      <c r="C431" s="20">
        <f>SUM(C432:C435)</f>
        <v>5864</v>
      </c>
    </row>
    <row r="432" spans="1:11" s="41" customFormat="1" ht="15" customHeight="1">
      <c r="A432" s="48">
        <v>2050101</v>
      </c>
      <c r="B432" s="49" t="s">
        <v>64</v>
      </c>
      <c r="C432" s="13">
        <v>1991</v>
      </c>
      <c r="H432" s="50"/>
      <c r="J432" s="50"/>
      <c r="K432" s="50"/>
    </row>
    <row r="433" spans="1:3" s="41" customFormat="1" ht="15" customHeight="1">
      <c r="A433" s="48">
        <v>2050102</v>
      </c>
      <c r="B433" s="49" t="s">
        <v>65</v>
      </c>
      <c r="C433" s="13">
        <v>188</v>
      </c>
    </row>
    <row r="434" spans="1:3" s="41" customFormat="1" ht="15" customHeight="1">
      <c r="A434" s="48">
        <v>2050103</v>
      </c>
      <c r="B434" s="49" t="s">
        <v>66</v>
      </c>
      <c r="C434" s="13">
        <v>176</v>
      </c>
    </row>
    <row r="435" spans="1:3" s="41" customFormat="1" ht="15" customHeight="1">
      <c r="A435" s="48">
        <v>2050199</v>
      </c>
      <c r="B435" s="49" t="s">
        <v>339</v>
      </c>
      <c r="C435" s="13">
        <v>3509</v>
      </c>
    </row>
    <row r="436" spans="1:3" s="44" customFormat="1" ht="15" customHeight="1">
      <c r="A436" s="45">
        <v>20502</v>
      </c>
      <c r="B436" s="46" t="s">
        <v>340</v>
      </c>
      <c r="C436" s="20">
        <f>SUM(C437:C444)</f>
        <v>206904</v>
      </c>
    </row>
    <row r="437" spans="1:3" s="41" customFormat="1" ht="15" customHeight="1">
      <c r="A437" s="48">
        <v>2050201</v>
      </c>
      <c r="B437" s="49" t="s">
        <v>341</v>
      </c>
      <c r="C437" s="13">
        <v>10800</v>
      </c>
    </row>
    <row r="438" spans="1:11" s="41" customFormat="1" ht="15" customHeight="1">
      <c r="A438" s="48">
        <v>2050202</v>
      </c>
      <c r="B438" s="49" t="s">
        <v>342</v>
      </c>
      <c r="C438" s="13">
        <v>68262</v>
      </c>
      <c r="H438" s="50"/>
      <c r="J438" s="50"/>
      <c r="K438" s="50"/>
    </row>
    <row r="439" spans="1:11" s="41" customFormat="1" ht="15" customHeight="1">
      <c r="A439" s="48">
        <v>2050203</v>
      </c>
      <c r="B439" s="49" t="s">
        <v>343</v>
      </c>
      <c r="C439" s="13">
        <v>60689</v>
      </c>
      <c r="K439" s="50"/>
    </row>
    <row r="440" spans="1:11" s="41" customFormat="1" ht="15" customHeight="1">
      <c r="A440" s="48">
        <v>2050204</v>
      </c>
      <c r="B440" s="49" t="s">
        <v>344</v>
      </c>
      <c r="C440" s="13">
        <v>29795</v>
      </c>
      <c r="H440" s="50"/>
      <c r="J440" s="50"/>
      <c r="K440" s="50"/>
    </row>
    <row r="441" spans="1:11" s="41" customFormat="1" ht="15" customHeight="1">
      <c r="A441" s="48">
        <v>2050205</v>
      </c>
      <c r="B441" s="49" t="s">
        <v>345</v>
      </c>
      <c r="C441" s="13">
        <v>34043</v>
      </c>
      <c r="H441" s="50"/>
      <c r="J441" s="50"/>
      <c r="K441" s="50"/>
    </row>
    <row r="442" spans="1:11" s="41" customFormat="1" ht="15" customHeight="1">
      <c r="A442" s="48">
        <v>2050206</v>
      </c>
      <c r="B442" s="49" t="s">
        <v>346</v>
      </c>
      <c r="C442" s="13"/>
      <c r="H442" s="50"/>
      <c r="J442" s="50"/>
      <c r="K442" s="50"/>
    </row>
    <row r="443" spans="1:3" s="41" customFormat="1" ht="15" customHeight="1">
      <c r="A443" s="48">
        <v>2050207</v>
      </c>
      <c r="B443" s="49" t="s">
        <v>347</v>
      </c>
      <c r="C443" s="13"/>
    </row>
    <row r="444" spans="1:3" s="41" customFormat="1" ht="15" customHeight="1">
      <c r="A444" s="48">
        <v>2050299</v>
      </c>
      <c r="B444" s="49" t="s">
        <v>348</v>
      </c>
      <c r="C444" s="13">
        <v>3315</v>
      </c>
    </row>
    <row r="445" spans="1:3" s="44" customFormat="1" ht="15" customHeight="1">
      <c r="A445" s="45">
        <v>20503</v>
      </c>
      <c r="B445" s="46" t="s">
        <v>349</v>
      </c>
      <c r="C445" s="20">
        <f>SUM(C446:C451)</f>
        <v>14688</v>
      </c>
    </row>
    <row r="446" spans="1:10" s="41" customFormat="1" ht="15" customHeight="1">
      <c r="A446" s="52">
        <v>2050301</v>
      </c>
      <c r="B446" s="49" t="s">
        <v>350</v>
      </c>
      <c r="C446" s="13"/>
      <c r="J446" s="50"/>
    </row>
    <row r="447" spans="1:3" s="41" customFormat="1" ht="15" customHeight="1">
      <c r="A447" s="52">
        <v>2050302</v>
      </c>
      <c r="B447" s="49" t="s">
        <v>351</v>
      </c>
      <c r="C447" s="13">
        <v>14526</v>
      </c>
    </row>
    <row r="448" spans="1:3" s="41" customFormat="1" ht="15" customHeight="1">
      <c r="A448" s="52">
        <v>2050303</v>
      </c>
      <c r="B448" s="49" t="s">
        <v>352</v>
      </c>
      <c r="C448" s="13">
        <v>156</v>
      </c>
    </row>
    <row r="449" spans="1:3" s="41" customFormat="1" ht="15" customHeight="1">
      <c r="A449" s="52">
        <v>2050304</v>
      </c>
      <c r="B449" s="49" t="s">
        <v>353</v>
      </c>
      <c r="C449" s="13"/>
    </row>
    <row r="450" spans="1:3" s="41" customFormat="1" ht="15" customHeight="1">
      <c r="A450" s="52">
        <v>2050305</v>
      </c>
      <c r="B450" s="49" t="s">
        <v>354</v>
      </c>
      <c r="C450" s="13"/>
    </row>
    <row r="451" spans="1:3" s="41" customFormat="1" ht="15" customHeight="1">
      <c r="A451" s="52">
        <v>2050399</v>
      </c>
      <c r="B451" s="49" t="s">
        <v>355</v>
      </c>
      <c r="C451" s="13">
        <v>6</v>
      </c>
    </row>
    <row r="452" spans="1:3" s="44" customFormat="1" ht="15" customHeight="1">
      <c r="A452" s="27">
        <v>20504</v>
      </c>
      <c r="B452" s="46" t="s">
        <v>356</v>
      </c>
      <c r="C452" s="51">
        <f>SUM(C453:C457)</f>
        <v>0</v>
      </c>
    </row>
    <row r="453" spans="1:3" s="41" customFormat="1" ht="15" customHeight="1">
      <c r="A453" s="52">
        <v>2050401</v>
      </c>
      <c r="B453" s="49" t="s">
        <v>357</v>
      </c>
      <c r="C453" s="13"/>
    </row>
    <row r="454" spans="1:3" s="41" customFormat="1" ht="15" customHeight="1">
      <c r="A454" s="52">
        <v>2050402</v>
      </c>
      <c r="B454" s="49" t="s">
        <v>358</v>
      </c>
      <c r="C454" s="13"/>
    </row>
    <row r="455" spans="1:3" s="41" customFormat="1" ht="15" customHeight="1">
      <c r="A455" s="52">
        <v>2050403</v>
      </c>
      <c r="B455" s="49" t="s">
        <v>359</v>
      </c>
      <c r="C455" s="13"/>
    </row>
    <row r="456" spans="1:3" s="41" customFormat="1" ht="15" customHeight="1">
      <c r="A456" s="52">
        <v>2050404</v>
      </c>
      <c r="B456" s="49" t="s">
        <v>360</v>
      </c>
      <c r="C456" s="13"/>
    </row>
    <row r="457" spans="1:3" s="41" customFormat="1" ht="15" customHeight="1">
      <c r="A457" s="52">
        <v>2050499</v>
      </c>
      <c r="B457" s="49" t="s">
        <v>361</v>
      </c>
      <c r="C457" s="13"/>
    </row>
    <row r="458" spans="1:3" s="44" customFormat="1" ht="15" customHeight="1">
      <c r="A458" s="27">
        <v>20505</v>
      </c>
      <c r="B458" s="46" t="s">
        <v>362</v>
      </c>
      <c r="C458" s="20">
        <f>SUM(C459:C461)</f>
        <v>874</v>
      </c>
    </row>
    <row r="459" spans="1:3" s="41" customFormat="1" ht="15" customHeight="1">
      <c r="A459" s="52">
        <v>2050501</v>
      </c>
      <c r="B459" s="49" t="s">
        <v>363</v>
      </c>
      <c r="C459" s="13">
        <v>874</v>
      </c>
    </row>
    <row r="460" spans="1:3" s="41" customFormat="1" ht="15" customHeight="1">
      <c r="A460" s="52">
        <v>2050502</v>
      </c>
      <c r="B460" s="49" t="s">
        <v>364</v>
      </c>
      <c r="C460" s="13"/>
    </row>
    <row r="461" spans="1:3" s="41" customFormat="1" ht="15" customHeight="1">
      <c r="A461" s="52">
        <v>2050599</v>
      </c>
      <c r="B461" s="49" t="s">
        <v>365</v>
      </c>
      <c r="C461" s="13"/>
    </row>
    <row r="462" spans="1:3" s="44" customFormat="1" ht="15" customHeight="1">
      <c r="A462" s="27">
        <v>20506</v>
      </c>
      <c r="B462" s="46" t="s">
        <v>366</v>
      </c>
      <c r="C462" s="51">
        <f>SUM(C463:C465)</f>
        <v>0</v>
      </c>
    </row>
    <row r="463" spans="1:3" s="41" customFormat="1" ht="15" customHeight="1">
      <c r="A463" s="52">
        <v>2050601</v>
      </c>
      <c r="B463" s="49" t="s">
        <v>367</v>
      </c>
      <c r="C463" s="13"/>
    </row>
    <row r="464" spans="1:3" s="41" customFormat="1" ht="15" customHeight="1">
      <c r="A464" s="52">
        <v>2050602</v>
      </c>
      <c r="B464" s="49" t="s">
        <v>368</v>
      </c>
      <c r="C464" s="13"/>
    </row>
    <row r="465" spans="1:3" s="41" customFormat="1" ht="15" customHeight="1">
      <c r="A465" s="52">
        <v>2050699</v>
      </c>
      <c r="B465" s="49" t="s">
        <v>369</v>
      </c>
      <c r="C465" s="13"/>
    </row>
    <row r="466" spans="1:3" s="44" customFormat="1" ht="15" customHeight="1">
      <c r="A466" s="27">
        <v>20507</v>
      </c>
      <c r="B466" s="46" t="s">
        <v>370</v>
      </c>
      <c r="C466" s="20">
        <f>SUM(C467:C469)</f>
        <v>624</v>
      </c>
    </row>
    <row r="467" spans="1:4" s="44" customFormat="1" ht="15" customHeight="1">
      <c r="A467" s="52">
        <v>2050701</v>
      </c>
      <c r="B467" s="49" t="s">
        <v>371</v>
      </c>
      <c r="C467" s="13">
        <v>624</v>
      </c>
      <c r="D467" s="41"/>
    </row>
    <row r="468" spans="1:3" s="41" customFormat="1" ht="15" customHeight="1">
      <c r="A468" s="52">
        <v>2050702</v>
      </c>
      <c r="B468" s="49" t="s">
        <v>372</v>
      </c>
      <c r="C468" s="13"/>
    </row>
    <row r="469" spans="1:3" s="41" customFormat="1" ht="15" customHeight="1">
      <c r="A469" s="52">
        <v>2050799</v>
      </c>
      <c r="B469" s="49" t="s">
        <v>373</v>
      </c>
      <c r="C469" s="13"/>
    </row>
    <row r="470" spans="1:3" s="44" customFormat="1" ht="15" customHeight="1">
      <c r="A470" s="27">
        <v>20508</v>
      </c>
      <c r="B470" s="46" t="s">
        <v>374</v>
      </c>
      <c r="C470" s="20">
        <f>SUM(C471:C475)</f>
        <v>1935</v>
      </c>
    </row>
    <row r="471" spans="1:3" s="41" customFormat="1" ht="15" customHeight="1">
      <c r="A471" s="52">
        <v>2050801</v>
      </c>
      <c r="B471" s="49" t="s">
        <v>375</v>
      </c>
      <c r="C471" s="13">
        <v>269</v>
      </c>
    </row>
    <row r="472" spans="1:3" s="41" customFormat="1" ht="15" customHeight="1">
      <c r="A472" s="52">
        <v>2050802</v>
      </c>
      <c r="B472" s="49" t="s">
        <v>376</v>
      </c>
      <c r="C472" s="13">
        <v>1660</v>
      </c>
    </row>
    <row r="473" spans="1:3" s="41" customFormat="1" ht="15" customHeight="1">
      <c r="A473" s="52">
        <v>2050803</v>
      </c>
      <c r="B473" s="49" t="s">
        <v>377</v>
      </c>
      <c r="C473" s="13">
        <v>6</v>
      </c>
    </row>
    <row r="474" spans="1:3" s="41" customFormat="1" ht="15" customHeight="1">
      <c r="A474" s="52">
        <v>2050804</v>
      </c>
      <c r="B474" s="49" t="s">
        <v>378</v>
      </c>
      <c r="C474" s="13"/>
    </row>
    <row r="475" spans="1:3" s="41" customFormat="1" ht="15" customHeight="1">
      <c r="A475" s="52">
        <v>2050899</v>
      </c>
      <c r="B475" s="49" t="s">
        <v>379</v>
      </c>
      <c r="C475" s="13"/>
    </row>
    <row r="476" spans="1:3" s="44" customFormat="1" ht="15" customHeight="1">
      <c r="A476" s="27">
        <v>20509</v>
      </c>
      <c r="B476" s="46" t="s">
        <v>380</v>
      </c>
      <c r="C476" s="20">
        <f>SUM(C477:C482)</f>
        <v>17703</v>
      </c>
    </row>
    <row r="477" spans="1:3" s="41" customFormat="1" ht="15" customHeight="1">
      <c r="A477" s="52">
        <v>2050901</v>
      </c>
      <c r="B477" s="49" t="s">
        <v>381</v>
      </c>
      <c r="C477" s="13"/>
    </row>
    <row r="478" spans="1:11" s="41" customFormat="1" ht="15" customHeight="1">
      <c r="A478" s="52">
        <v>2050902</v>
      </c>
      <c r="B478" s="49" t="s">
        <v>382</v>
      </c>
      <c r="C478" s="13">
        <v>80</v>
      </c>
      <c r="K478" s="50"/>
    </row>
    <row r="479" spans="1:3" s="41" customFormat="1" ht="15" customHeight="1">
      <c r="A479" s="52">
        <v>2050903</v>
      </c>
      <c r="B479" s="49" t="s">
        <v>383</v>
      </c>
      <c r="C479" s="13">
        <v>1947</v>
      </c>
    </row>
    <row r="480" spans="1:3" s="41" customFormat="1" ht="15" customHeight="1">
      <c r="A480" s="52">
        <v>2050904</v>
      </c>
      <c r="B480" s="49" t="s">
        <v>384</v>
      </c>
      <c r="C480" s="13">
        <v>1977</v>
      </c>
    </row>
    <row r="481" spans="1:3" s="41" customFormat="1" ht="15" customHeight="1">
      <c r="A481" s="52">
        <v>2050905</v>
      </c>
      <c r="B481" s="49" t="s">
        <v>385</v>
      </c>
      <c r="C481" s="13"/>
    </row>
    <row r="482" spans="1:4" s="44" customFormat="1" ht="15" customHeight="1">
      <c r="A482" s="52">
        <v>2050999</v>
      </c>
      <c r="B482" s="49" t="s">
        <v>386</v>
      </c>
      <c r="C482" s="13">
        <v>13699</v>
      </c>
      <c r="D482" s="41"/>
    </row>
    <row r="483" spans="1:3" s="44" customFormat="1" ht="15" customHeight="1">
      <c r="A483" s="27">
        <v>20599</v>
      </c>
      <c r="B483" s="46" t="s">
        <v>387</v>
      </c>
      <c r="C483" s="20">
        <f>C484</f>
        <v>2671</v>
      </c>
    </row>
    <row r="484" spans="1:11" s="41" customFormat="1" ht="15" customHeight="1">
      <c r="A484" s="52">
        <v>2059999</v>
      </c>
      <c r="B484" s="49" t="s">
        <v>388</v>
      </c>
      <c r="C484" s="13">
        <v>2671</v>
      </c>
      <c r="K484" s="50"/>
    </row>
    <row r="485" spans="1:3" s="44" customFormat="1" ht="15" customHeight="1">
      <c r="A485" s="27">
        <v>206</v>
      </c>
      <c r="B485" s="46" t="s">
        <v>389</v>
      </c>
      <c r="C485" s="20">
        <f>SUM(C486,C491,C500,C506,C512,C517,C522,C529,C533,C536)</f>
        <v>12497</v>
      </c>
    </row>
    <row r="486" spans="1:3" s="44" customFormat="1" ht="15" customHeight="1">
      <c r="A486" s="27">
        <v>20601</v>
      </c>
      <c r="B486" s="46" t="s">
        <v>390</v>
      </c>
      <c r="C486" s="20">
        <f>SUM(C487:C490)</f>
        <v>3151</v>
      </c>
    </row>
    <row r="487" spans="1:3" s="41" customFormat="1" ht="15" customHeight="1">
      <c r="A487" s="52">
        <v>2060101</v>
      </c>
      <c r="B487" s="49" t="s">
        <v>64</v>
      </c>
      <c r="C487" s="13">
        <v>2244</v>
      </c>
    </row>
    <row r="488" spans="1:3" s="41" customFormat="1" ht="15" customHeight="1">
      <c r="A488" s="52">
        <v>2060102</v>
      </c>
      <c r="B488" s="49" t="s">
        <v>65</v>
      </c>
      <c r="C488" s="13">
        <v>15</v>
      </c>
    </row>
    <row r="489" spans="1:3" s="41" customFormat="1" ht="15" customHeight="1">
      <c r="A489" s="52">
        <v>2060103</v>
      </c>
      <c r="B489" s="49" t="s">
        <v>66</v>
      </c>
      <c r="C489" s="13">
        <v>33</v>
      </c>
    </row>
    <row r="490" spans="1:3" s="41" customFormat="1" ht="15" customHeight="1">
      <c r="A490" s="52">
        <v>2060199</v>
      </c>
      <c r="B490" s="49" t="s">
        <v>391</v>
      </c>
      <c r="C490" s="13">
        <v>859</v>
      </c>
    </row>
    <row r="491" spans="1:3" s="44" customFormat="1" ht="15" customHeight="1">
      <c r="A491" s="27">
        <v>20602</v>
      </c>
      <c r="B491" s="46" t="s">
        <v>392</v>
      </c>
      <c r="C491" s="20">
        <f>SUM(C492:C499)</f>
        <v>1910</v>
      </c>
    </row>
    <row r="492" spans="1:3" s="41" customFormat="1" ht="15" customHeight="1">
      <c r="A492" s="52">
        <v>2060201</v>
      </c>
      <c r="B492" s="49" t="s">
        <v>393</v>
      </c>
      <c r="C492" s="13">
        <v>1717</v>
      </c>
    </row>
    <row r="493" spans="1:3" s="41" customFormat="1" ht="15" customHeight="1">
      <c r="A493" s="52">
        <v>2060202</v>
      </c>
      <c r="B493" s="49" t="s">
        <v>394</v>
      </c>
      <c r="C493" s="13"/>
    </row>
    <row r="494" spans="1:3" s="41" customFormat="1" ht="15" customHeight="1">
      <c r="A494" s="52">
        <v>2060203</v>
      </c>
      <c r="B494" s="49" t="s">
        <v>395</v>
      </c>
      <c r="C494" s="13"/>
    </row>
    <row r="495" spans="1:3" s="41" customFormat="1" ht="15" customHeight="1">
      <c r="A495" s="52">
        <v>2060204</v>
      </c>
      <c r="B495" s="49" t="s">
        <v>396</v>
      </c>
      <c r="C495" s="13"/>
    </row>
    <row r="496" spans="1:3" s="41" customFormat="1" ht="15" customHeight="1">
      <c r="A496" s="52">
        <v>2060205</v>
      </c>
      <c r="B496" s="49" t="s">
        <v>397</v>
      </c>
      <c r="C496" s="13"/>
    </row>
    <row r="497" spans="1:4" s="44" customFormat="1" ht="15" customHeight="1">
      <c r="A497" s="52">
        <v>2060206</v>
      </c>
      <c r="B497" s="49" t="s">
        <v>398</v>
      </c>
      <c r="C497" s="13">
        <v>40</v>
      </c>
      <c r="D497" s="41"/>
    </row>
    <row r="498" spans="1:3" s="41" customFormat="1" ht="15" customHeight="1">
      <c r="A498" s="52">
        <v>2060207</v>
      </c>
      <c r="B498" s="49" t="s">
        <v>399</v>
      </c>
      <c r="C498" s="13"/>
    </row>
    <row r="499" spans="1:3" s="41" customFormat="1" ht="15" customHeight="1">
      <c r="A499" s="52">
        <v>2060299</v>
      </c>
      <c r="B499" s="49" t="s">
        <v>400</v>
      </c>
      <c r="C499" s="13">
        <v>153</v>
      </c>
    </row>
    <row r="500" spans="1:3" s="44" customFormat="1" ht="15" customHeight="1">
      <c r="A500" s="27">
        <v>20603</v>
      </c>
      <c r="B500" s="46" t="s">
        <v>401</v>
      </c>
      <c r="C500" s="51">
        <f>SUM(C501:C505)</f>
        <v>0</v>
      </c>
    </row>
    <row r="501" spans="1:3" s="41" customFormat="1" ht="15" customHeight="1">
      <c r="A501" s="52">
        <v>2060301</v>
      </c>
      <c r="B501" s="49" t="s">
        <v>393</v>
      </c>
      <c r="C501" s="13"/>
    </row>
    <row r="502" spans="1:3" s="41" customFormat="1" ht="15" customHeight="1">
      <c r="A502" s="52">
        <v>2060302</v>
      </c>
      <c r="B502" s="49" t="s">
        <v>402</v>
      </c>
      <c r="C502" s="13"/>
    </row>
    <row r="503" spans="1:4" s="44" customFormat="1" ht="15" customHeight="1">
      <c r="A503" s="52">
        <v>2060303</v>
      </c>
      <c r="B503" s="49" t="s">
        <v>403</v>
      </c>
      <c r="C503" s="13"/>
      <c r="D503" s="41"/>
    </row>
    <row r="504" spans="1:3" s="41" customFormat="1" ht="15" customHeight="1">
      <c r="A504" s="52">
        <v>2060304</v>
      </c>
      <c r="B504" s="49" t="s">
        <v>404</v>
      </c>
      <c r="C504" s="13"/>
    </row>
    <row r="505" spans="1:3" s="41" customFormat="1" ht="15" customHeight="1">
      <c r="A505" s="52">
        <v>2060399</v>
      </c>
      <c r="B505" s="49" t="s">
        <v>405</v>
      </c>
      <c r="C505" s="13"/>
    </row>
    <row r="506" spans="1:3" s="44" customFormat="1" ht="15" customHeight="1">
      <c r="A506" s="27">
        <v>20604</v>
      </c>
      <c r="B506" s="46" t="s">
        <v>406</v>
      </c>
      <c r="C506" s="20">
        <f>SUM(C507:C511)</f>
        <v>3375</v>
      </c>
    </row>
    <row r="507" spans="1:3" s="41" customFormat="1" ht="15" customHeight="1">
      <c r="A507" s="52">
        <v>2060401</v>
      </c>
      <c r="B507" s="49" t="s">
        <v>393</v>
      </c>
      <c r="C507" s="13"/>
    </row>
    <row r="508" spans="1:3" s="41" customFormat="1" ht="15" customHeight="1">
      <c r="A508" s="52">
        <v>2060402</v>
      </c>
      <c r="B508" s="49" t="s">
        <v>407</v>
      </c>
      <c r="C508" s="13">
        <v>2105</v>
      </c>
    </row>
    <row r="509" spans="1:3" s="41" customFormat="1" ht="15" customHeight="1">
      <c r="A509" s="52">
        <v>2060403</v>
      </c>
      <c r="B509" s="49" t="s">
        <v>408</v>
      </c>
      <c r="C509" s="13">
        <v>170</v>
      </c>
    </row>
    <row r="510" spans="1:3" s="41" customFormat="1" ht="15" customHeight="1">
      <c r="A510" s="52">
        <v>2060404</v>
      </c>
      <c r="B510" s="49" t="s">
        <v>409</v>
      </c>
      <c r="C510" s="13"/>
    </row>
    <row r="511" spans="1:3" s="41" customFormat="1" ht="15" customHeight="1">
      <c r="A511" s="52">
        <v>2060499</v>
      </c>
      <c r="B511" s="49" t="s">
        <v>410</v>
      </c>
      <c r="C511" s="13">
        <v>1100</v>
      </c>
    </row>
    <row r="512" spans="1:3" s="44" customFormat="1" ht="15" customHeight="1">
      <c r="A512" s="27">
        <v>20605</v>
      </c>
      <c r="B512" s="46" t="s">
        <v>411</v>
      </c>
      <c r="C512" s="20">
        <f>SUM(C513:C516)</f>
        <v>821</v>
      </c>
    </row>
    <row r="513" spans="1:3" s="41" customFormat="1" ht="15" customHeight="1">
      <c r="A513" s="52">
        <v>2060501</v>
      </c>
      <c r="B513" s="49" t="s">
        <v>393</v>
      </c>
      <c r="C513" s="13">
        <v>595</v>
      </c>
    </row>
    <row r="514" spans="1:3" s="41" customFormat="1" ht="15" customHeight="1">
      <c r="A514" s="52">
        <v>2060502</v>
      </c>
      <c r="B514" s="49" t="s">
        <v>412</v>
      </c>
      <c r="C514" s="13"/>
    </row>
    <row r="515" spans="1:3" s="41" customFormat="1" ht="15" customHeight="1">
      <c r="A515" s="52">
        <v>2060503</v>
      </c>
      <c r="B515" s="49" t="s">
        <v>413</v>
      </c>
      <c r="C515" s="13">
        <v>200</v>
      </c>
    </row>
    <row r="516" spans="1:3" s="41" customFormat="1" ht="15" customHeight="1">
      <c r="A516" s="52">
        <v>2060599</v>
      </c>
      <c r="B516" s="49" t="s">
        <v>414</v>
      </c>
      <c r="C516" s="13">
        <v>26</v>
      </c>
    </row>
    <row r="517" spans="1:3" s="44" customFormat="1" ht="15" customHeight="1">
      <c r="A517" s="27">
        <v>20606</v>
      </c>
      <c r="B517" s="46" t="s">
        <v>415</v>
      </c>
      <c r="C517" s="20">
        <f>SUM(C518:C521)</f>
        <v>52</v>
      </c>
    </row>
    <row r="518" spans="1:3" s="41" customFormat="1" ht="15" customHeight="1">
      <c r="A518" s="52">
        <v>2060601</v>
      </c>
      <c r="B518" s="49" t="s">
        <v>416</v>
      </c>
      <c r="C518" s="13"/>
    </row>
    <row r="519" spans="1:3" s="41" customFormat="1" ht="15" customHeight="1">
      <c r="A519" s="52">
        <v>2060602</v>
      </c>
      <c r="B519" s="49" t="s">
        <v>417</v>
      </c>
      <c r="C519" s="13"/>
    </row>
    <row r="520" spans="1:3" s="41" customFormat="1" ht="15" customHeight="1">
      <c r="A520" s="52">
        <v>2060603</v>
      </c>
      <c r="B520" s="49" t="s">
        <v>418</v>
      </c>
      <c r="C520" s="13"/>
    </row>
    <row r="521" spans="1:3" s="41" customFormat="1" ht="15" customHeight="1">
      <c r="A521" s="52">
        <v>2060699</v>
      </c>
      <c r="B521" s="49" t="s">
        <v>419</v>
      </c>
      <c r="C521" s="13">
        <v>52</v>
      </c>
    </row>
    <row r="522" spans="1:3" s="44" customFormat="1" ht="15" customHeight="1">
      <c r="A522" s="27">
        <v>20607</v>
      </c>
      <c r="B522" s="46" t="s">
        <v>420</v>
      </c>
      <c r="C522" s="20">
        <f>SUM(C523:C528)</f>
        <v>591</v>
      </c>
    </row>
    <row r="523" spans="1:3" s="41" customFormat="1" ht="15" customHeight="1">
      <c r="A523" s="52">
        <v>2060701</v>
      </c>
      <c r="B523" s="49" t="s">
        <v>393</v>
      </c>
      <c r="C523" s="13">
        <v>146</v>
      </c>
    </row>
    <row r="524" spans="1:3" s="41" customFormat="1" ht="15" customHeight="1">
      <c r="A524" s="52">
        <v>2060702</v>
      </c>
      <c r="B524" s="49" t="s">
        <v>421</v>
      </c>
      <c r="C524" s="13">
        <v>155</v>
      </c>
    </row>
    <row r="525" spans="1:3" s="41" customFormat="1" ht="15" customHeight="1">
      <c r="A525" s="52">
        <v>2060703</v>
      </c>
      <c r="B525" s="49" t="s">
        <v>422</v>
      </c>
      <c r="C525" s="13"/>
    </row>
    <row r="526" spans="1:3" s="41" customFormat="1" ht="15" customHeight="1">
      <c r="A526" s="52">
        <v>2060704</v>
      </c>
      <c r="B526" s="49" t="s">
        <v>423</v>
      </c>
      <c r="C526" s="13"/>
    </row>
    <row r="527" spans="1:3" s="41" customFormat="1" ht="15" customHeight="1">
      <c r="A527" s="52">
        <v>2060705</v>
      </c>
      <c r="B527" s="49" t="s">
        <v>424</v>
      </c>
      <c r="C527" s="13"/>
    </row>
    <row r="528" spans="1:3" s="41" customFormat="1" ht="15" customHeight="1">
      <c r="A528" s="52">
        <v>2060799</v>
      </c>
      <c r="B528" s="49" t="s">
        <v>425</v>
      </c>
      <c r="C528" s="13">
        <v>290</v>
      </c>
    </row>
    <row r="529" spans="1:3" s="44" customFormat="1" ht="15" customHeight="1">
      <c r="A529" s="27">
        <v>20608</v>
      </c>
      <c r="B529" s="46" t="s">
        <v>426</v>
      </c>
      <c r="C529" s="20">
        <f>SUM(C530:C532)</f>
        <v>900</v>
      </c>
    </row>
    <row r="530" spans="1:3" s="41" customFormat="1" ht="15" customHeight="1">
      <c r="A530" s="52">
        <v>2060801</v>
      </c>
      <c r="B530" s="49" t="s">
        <v>427</v>
      </c>
      <c r="C530" s="13"/>
    </row>
    <row r="531" spans="1:4" s="44" customFormat="1" ht="15" customHeight="1">
      <c r="A531" s="52">
        <v>2060802</v>
      </c>
      <c r="B531" s="49" t="s">
        <v>428</v>
      </c>
      <c r="C531" s="13"/>
      <c r="D531" s="41"/>
    </row>
    <row r="532" spans="1:3" s="41" customFormat="1" ht="15" customHeight="1">
      <c r="A532" s="52">
        <v>2060899</v>
      </c>
      <c r="B532" s="49" t="s">
        <v>429</v>
      </c>
      <c r="C532" s="13">
        <v>900</v>
      </c>
    </row>
    <row r="533" spans="1:3" s="44" customFormat="1" ht="15" customHeight="1">
      <c r="A533" s="27">
        <v>20609</v>
      </c>
      <c r="B533" s="46" t="s">
        <v>430</v>
      </c>
      <c r="C533" s="51">
        <f>C534+C535</f>
        <v>0</v>
      </c>
    </row>
    <row r="534" spans="1:3" s="41" customFormat="1" ht="15" customHeight="1">
      <c r="A534" s="52">
        <v>2060901</v>
      </c>
      <c r="B534" s="49" t="s">
        <v>431</v>
      </c>
      <c r="C534" s="13"/>
    </row>
    <row r="535" spans="1:3" s="41" customFormat="1" ht="15" customHeight="1">
      <c r="A535" s="52">
        <v>2060902</v>
      </c>
      <c r="B535" s="49" t="s">
        <v>432</v>
      </c>
      <c r="C535" s="13"/>
    </row>
    <row r="536" spans="1:3" s="44" customFormat="1" ht="15" customHeight="1">
      <c r="A536" s="27">
        <v>20699</v>
      </c>
      <c r="B536" s="46" t="s">
        <v>433</v>
      </c>
      <c r="C536" s="20">
        <f>SUM(C537:C540)</f>
        <v>1697</v>
      </c>
    </row>
    <row r="537" spans="1:3" s="41" customFormat="1" ht="15" customHeight="1">
      <c r="A537" s="52">
        <v>2069901</v>
      </c>
      <c r="B537" s="49" t="s">
        <v>434</v>
      </c>
      <c r="C537" s="13"/>
    </row>
    <row r="538" spans="1:3" s="41" customFormat="1" ht="15" customHeight="1">
      <c r="A538" s="52">
        <v>2069902</v>
      </c>
      <c r="B538" s="49" t="s">
        <v>435</v>
      </c>
      <c r="C538" s="13"/>
    </row>
    <row r="539" spans="1:3" s="41" customFormat="1" ht="15" customHeight="1">
      <c r="A539" s="52">
        <v>2069903</v>
      </c>
      <c r="B539" s="49" t="s">
        <v>436</v>
      </c>
      <c r="C539" s="13">
        <v>3</v>
      </c>
    </row>
    <row r="540" spans="1:3" s="41" customFormat="1" ht="15" customHeight="1">
      <c r="A540" s="52">
        <v>2069999</v>
      </c>
      <c r="B540" s="49" t="s">
        <v>437</v>
      </c>
      <c r="C540" s="13">
        <v>1694</v>
      </c>
    </row>
    <row r="541" spans="1:3" s="44" customFormat="1" ht="15" customHeight="1">
      <c r="A541" s="27">
        <v>207</v>
      </c>
      <c r="B541" s="46" t="s">
        <v>438</v>
      </c>
      <c r="C541" s="20">
        <f>SUM(C542,C556,C564,C575,C586)</f>
        <v>19143</v>
      </c>
    </row>
    <row r="542" spans="1:3" s="44" customFormat="1" ht="15" customHeight="1">
      <c r="A542" s="27">
        <v>20701</v>
      </c>
      <c r="B542" s="46" t="s">
        <v>439</v>
      </c>
      <c r="C542" s="20">
        <f>SUM(C543:C555)</f>
        <v>6940</v>
      </c>
    </row>
    <row r="543" spans="1:11" s="41" customFormat="1" ht="15" customHeight="1">
      <c r="A543" s="52">
        <v>2070101</v>
      </c>
      <c r="B543" s="49" t="s">
        <v>64</v>
      </c>
      <c r="C543" s="13">
        <v>1159</v>
      </c>
      <c r="J543" s="50"/>
      <c r="K543" s="50"/>
    </row>
    <row r="544" spans="1:3" s="41" customFormat="1" ht="15" customHeight="1">
      <c r="A544" s="52">
        <v>2070102</v>
      </c>
      <c r="B544" s="49" t="s">
        <v>65</v>
      </c>
      <c r="C544" s="13">
        <v>69</v>
      </c>
    </row>
    <row r="545" spans="1:3" s="41" customFormat="1" ht="15" customHeight="1">
      <c r="A545" s="52">
        <v>2070103</v>
      </c>
      <c r="B545" s="49" t="s">
        <v>66</v>
      </c>
      <c r="C545" s="13">
        <v>103</v>
      </c>
    </row>
    <row r="546" spans="1:3" s="41" customFormat="1" ht="15" customHeight="1">
      <c r="A546" s="52">
        <v>2070104</v>
      </c>
      <c r="B546" s="49" t="s">
        <v>440</v>
      </c>
      <c r="C546" s="13">
        <v>538</v>
      </c>
    </row>
    <row r="547" spans="1:3" s="41" customFormat="1" ht="15" customHeight="1">
      <c r="A547" s="52">
        <v>2070105</v>
      </c>
      <c r="B547" s="49" t="s">
        <v>441</v>
      </c>
      <c r="C547" s="13"/>
    </row>
    <row r="548" spans="1:3" s="41" customFormat="1" ht="15" customHeight="1">
      <c r="A548" s="52">
        <v>2070106</v>
      </c>
      <c r="B548" s="49" t="s">
        <v>442</v>
      </c>
      <c r="C548" s="13"/>
    </row>
    <row r="549" spans="1:3" s="41" customFormat="1" ht="15" customHeight="1">
      <c r="A549" s="52">
        <v>2070107</v>
      </c>
      <c r="B549" s="49" t="s">
        <v>443</v>
      </c>
      <c r="C549" s="13">
        <v>1956</v>
      </c>
    </row>
    <row r="550" spans="1:3" s="41" customFormat="1" ht="15" customHeight="1">
      <c r="A550" s="52">
        <v>2070108</v>
      </c>
      <c r="B550" s="49" t="s">
        <v>444</v>
      </c>
      <c r="C550" s="13"/>
    </row>
    <row r="551" spans="1:3" s="41" customFormat="1" ht="15" customHeight="1">
      <c r="A551" s="52">
        <v>2070109</v>
      </c>
      <c r="B551" s="49" t="s">
        <v>445</v>
      </c>
      <c r="C551" s="13">
        <v>1777</v>
      </c>
    </row>
    <row r="552" spans="1:3" s="41" customFormat="1" ht="15" customHeight="1">
      <c r="A552" s="52">
        <v>2070110</v>
      </c>
      <c r="B552" s="49" t="s">
        <v>446</v>
      </c>
      <c r="C552" s="13"/>
    </row>
    <row r="553" spans="1:3" s="41" customFormat="1" ht="15" customHeight="1">
      <c r="A553" s="52">
        <v>2070111</v>
      </c>
      <c r="B553" s="49" t="s">
        <v>447</v>
      </c>
      <c r="C553" s="13">
        <v>84</v>
      </c>
    </row>
    <row r="554" spans="1:3" s="41" customFormat="1" ht="15" customHeight="1">
      <c r="A554" s="52">
        <v>2070112</v>
      </c>
      <c r="B554" s="49" t="s">
        <v>448</v>
      </c>
      <c r="C554" s="13">
        <v>10</v>
      </c>
    </row>
    <row r="555" spans="1:3" s="41" customFormat="1" ht="15" customHeight="1">
      <c r="A555" s="52">
        <v>2070199</v>
      </c>
      <c r="B555" s="49" t="s">
        <v>449</v>
      </c>
      <c r="C555" s="13">
        <v>1244</v>
      </c>
    </row>
    <row r="556" spans="1:3" s="44" customFormat="1" ht="15" customHeight="1">
      <c r="A556" s="27">
        <v>20702</v>
      </c>
      <c r="B556" s="46" t="s">
        <v>450</v>
      </c>
      <c r="C556" s="20">
        <f>SUM(C557:C563)</f>
        <v>1370</v>
      </c>
    </row>
    <row r="557" spans="1:3" s="41" customFormat="1" ht="15" customHeight="1">
      <c r="A557" s="52">
        <v>2070201</v>
      </c>
      <c r="B557" s="49" t="s">
        <v>64</v>
      </c>
      <c r="C557" s="13">
        <v>52</v>
      </c>
    </row>
    <row r="558" spans="1:3" s="41" customFormat="1" ht="15" customHeight="1">
      <c r="A558" s="52">
        <v>2070202</v>
      </c>
      <c r="B558" s="49" t="s">
        <v>65</v>
      </c>
      <c r="C558" s="13"/>
    </row>
    <row r="559" spans="1:3" s="41" customFormat="1" ht="15" customHeight="1">
      <c r="A559" s="52">
        <v>2070203</v>
      </c>
      <c r="B559" s="49" t="s">
        <v>66</v>
      </c>
      <c r="C559" s="13"/>
    </row>
    <row r="560" spans="1:3" s="41" customFormat="1" ht="15" customHeight="1">
      <c r="A560" s="52">
        <v>2070204</v>
      </c>
      <c r="B560" s="49" t="s">
        <v>451</v>
      </c>
      <c r="C560" s="13">
        <v>229</v>
      </c>
    </row>
    <row r="561" spans="1:3" s="41" customFormat="1" ht="15" customHeight="1">
      <c r="A561" s="52">
        <v>2070205</v>
      </c>
      <c r="B561" s="49" t="s">
        <v>452</v>
      </c>
      <c r="C561" s="13">
        <v>1036</v>
      </c>
    </row>
    <row r="562" spans="1:3" s="41" customFormat="1" ht="15" customHeight="1">
      <c r="A562" s="52">
        <v>2070206</v>
      </c>
      <c r="B562" s="49" t="s">
        <v>453</v>
      </c>
      <c r="C562" s="13"/>
    </row>
    <row r="563" spans="1:3" s="41" customFormat="1" ht="15" customHeight="1">
      <c r="A563" s="52">
        <v>2070299</v>
      </c>
      <c r="B563" s="49" t="s">
        <v>454</v>
      </c>
      <c r="C563" s="13">
        <v>53</v>
      </c>
    </row>
    <row r="564" spans="1:3" s="44" customFormat="1" ht="15" customHeight="1">
      <c r="A564" s="27">
        <v>20703</v>
      </c>
      <c r="B564" s="46" t="s">
        <v>455</v>
      </c>
      <c r="C564" s="20">
        <f>SUM(C565:C574)</f>
        <v>3073</v>
      </c>
    </row>
    <row r="565" spans="1:4" s="44" customFormat="1" ht="15" customHeight="1">
      <c r="A565" s="52">
        <v>2070301</v>
      </c>
      <c r="B565" s="49" t="s">
        <v>64</v>
      </c>
      <c r="C565" s="13">
        <v>42</v>
      </c>
      <c r="D565" s="41"/>
    </row>
    <row r="566" spans="1:3" s="41" customFormat="1" ht="15" customHeight="1">
      <c r="A566" s="52">
        <v>2070302</v>
      </c>
      <c r="B566" s="49" t="s">
        <v>65</v>
      </c>
      <c r="C566" s="13">
        <v>39</v>
      </c>
    </row>
    <row r="567" spans="1:3" s="41" customFormat="1" ht="15" customHeight="1">
      <c r="A567" s="52">
        <v>2070303</v>
      </c>
      <c r="B567" s="49" t="s">
        <v>66</v>
      </c>
      <c r="C567" s="13"/>
    </row>
    <row r="568" spans="1:3" s="41" customFormat="1" ht="15" customHeight="1">
      <c r="A568" s="52">
        <v>2070304</v>
      </c>
      <c r="B568" s="49" t="s">
        <v>456</v>
      </c>
      <c r="C568" s="13"/>
    </row>
    <row r="569" spans="1:3" s="41" customFormat="1" ht="15" customHeight="1">
      <c r="A569" s="52">
        <v>2070305</v>
      </c>
      <c r="B569" s="49" t="s">
        <v>457</v>
      </c>
      <c r="C569" s="13">
        <v>915</v>
      </c>
    </row>
    <row r="570" spans="1:3" s="41" customFormat="1" ht="15" customHeight="1">
      <c r="A570" s="52">
        <v>2070306</v>
      </c>
      <c r="B570" s="49" t="s">
        <v>458</v>
      </c>
      <c r="C570" s="13">
        <v>55</v>
      </c>
    </row>
    <row r="571" spans="1:3" s="41" customFormat="1" ht="15" customHeight="1">
      <c r="A571" s="52">
        <v>2070307</v>
      </c>
      <c r="B571" s="49" t="s">
        <v>459</v>
      </c>
      <c r="C571" s="13">
        <v>234</v>
      </c>
    </row>
    <row r="572" spans="1:3" s="41" customFormat="1" ht="15" customHeight="1">
      <c r="A572" s="52">
        <v>2070308</v>
      </c>
      <c r="B572" s="49" t="s">
        <v>460</v>
      </c>
      <c r="C572" s="13">
        <v>100</v>
      </c>
    </row>
    <row r="573" spans="1:3" s="41" customFormat="1" ht="15" customHeight="1">
      <c r="A573" s="52">
        <v>2070309</v>
      </c>
      <c r="B573" s="49" t="s">
        <v>461</v>
      </c>
      <c r="C573" s="13"/>
    </row>
    <row r="574" spans="1:3" s="41" customFormat="1" ht="15" customHeight="1">
      <c r="A574" s="52">
        <v>2070399</v>
      </c>
      <c r="B574" s="49" t="s">
        <v>462</v>
      </c>
      <c r="C574" s="13">
        <v>1688</v>
      </c>
    </row>
    <row r="575" spans="1:3" s="44" customFormat="1" ht="15" customHeight="1">
      <c r="A575" s="27">
        <v>20704</v>
      </c>
      <c r="B575" s="46" t="s">
        <v>463</v>
      </c>
      <c r="C575" s="20">
        <f>SUM(C576:C585)</f>
        <v>5453</v>
      </c>
    </row>
    <row r="576" spans="1:3" s="41" customFormat="1" ht="15" customHeight="1">
      <c r="A576" s="52">
        <v>2070401</v>
      </c>
      <c r="B576" s="49" t="s">
        <v>64</v>
      </c>
      <c r="C576" s="13">
        <v>372</v>
      </c>
    </row>
    <row r="577" spans="1:3" s="41" customFormat="1" ht="15" customHeight="1">
      <c r="A577" s="52">
        <v>2070402</v>
      </c>
      <c r="B577" s="49" t="s">
        <v>65</v>
      </c>
      <c r="C577" s="13">
        <v>142</v>
      </c>
    </row>
    <row r="578" spans="1:3" s="41" customFormat="1" ht="15" customHeight="1">
      <c r="A578" s="52">
        <v>2070403</v>
      </c>
      <c r="B578" s="49" t="s">
        <v>66</v>
      </c>
      <c r="C578" s="13"/>
    </row>
    <row r="579" spans="1:3" s="41" customFormat="1" ht="15" customHeight="1">
      <c r="A579" s="52">
        <v>2070404</v>
      </c>
      <c r="B579" s="49" t="s">
        <v>464</v>
      </c>
      <c r="C579" s="13">
        <v>3716</v>
      </c>
    </row>
    <row r="580" spans="1:3" s="41" customFormat="1" ht="15" customHeight="1">
      <c r="A580" s="52">
        <v>2070405</v>
      </c>
      <c r="B580" s="49" t="s">
        <v>465</v>
      </c>
      <c r="C580" s="13">
        <v>218</v>
      </c>
    </row>
    <row r="581" spans="1:3" s="41" customFormat="1" ht="15" customHeight="1">
      <c r="A581" s="52">
        <v>2070406</v>
      </c>
      <c r="B581" s="49" t="s">
        <v>466</v>
      </c>
      <c r="C581" s="13">
        <v>96</v>
      </c>
    </row>
    <row r="582" spans="1:4" s="44" customFormat="1" ht="15" customHeight="1">
      <c r="A582" s="52">
        <v>2070407</v>
      </c>
      <c r="B582" s="49" t="s">
        <v>467</v>
      </c>
      <c r="C582" s="13"/>
      <c r="D582" s="41"/>
    </row>
    <row r="583" spans="1:3" s="41" customFormat="1" ht="15" customHeight="1">
      <c r="A583" s="52">
        <v>2070408</v>
      </c>
      <c r="B583" s="49" t="s">
        <v>468</v>
      </c>
      <c r="C583" s="13">
        <v>301</v>
      </c>
    </row>
    <row r="584" spans="1:3" s="41" customFormat="1" ht="15" customHeight="1">
      <c r="A584" s="52">
        <v>2070409</v>
      </c>
      <c r="B584" s="49" t="s">
        <v>469</v>
      </c>
      <c r="C584" s="13"/>
    </row>
    <row r="585" spans="1:3" s="41" customFormat="1" ht="15" customHeight="1">
      <c r="A585" s="52">
        <v>2070499</v>
      </c>
      <c r="B585" s="49" t="s">
        <v>470</v>
      </c>
      <c r="C585" s="13">
        <v>608</v>
      </c>
    </row>
    <row r="586" spans="1:3" s="44" customFormat="1" ht="15" customHeight="1">
      <c r="A586" s="27">
        <v>20799</v>
      </c>
      <c r="B586" s="46" t="s">
        <v>471</v>
      </c>
      <c r="C586" s="20">
        <f>SUM(C587:C589)</f>
        <v>2307</v>
      </c>
    </row>
    <row r="587" spans="1:3" s="41" customFormat="1" ht="15" customHeight="1">
      <c r="A587" s="52">
        <v>2079902</v>
      </c>
      <c r="B587" s="49" t="s">
        <v>472</v>
      </c>
      <c r="C587" s="13">
        <v>1016</v>
      </c>
    </row>
    <row r="588" spans="1:3" s="41" customFormat="1" ht="15" customHeight="1">
      <c r="A588" s="52">
        <v>2079903</v>
      </c>
      <c r="B588" s="49" t="s">
        <v>473</v>
      </c>
      <c r="C588" s="13">
        <v>140</v>
      </c>
    </row>
    <row r="589" spans="1:3" s="41" customFormat="1" ht="15" customHeight="1">
      <c r="A589" s="52">
        <v>2079999</v>
      </c>
      <c r="B589" s="49" t="s">
        <v>474</v>
      </c>
      <c r="C589" s="13">
        <v>1151</v>
      </c>
    </row>
    <row r="590" spans="1:3" s="44" customFormat="1" ht="15" customHeight="1">
      <c r="A590" s="27">
        <v>208</v>
      </c>
      <c r="B590" s="46" t="s">
        <v>475</v>
      </c>
      <c r="C590" s="20">
        <f>SUM(C591,C605,C616,C618,C627,C631,C641,C649,C655,C662,C671,C676,C681,C684,C687,C690,C693,C696,C700,C705)</f>
        <v>142240</v>
      </c>
    </row>
    <row r="591" spans="1:3" s="44" customFormat="1" ht="15" customHeight="1">
      <c r="A591" s="27">
        <v>20801</v>
      </c>
      <c r="B591" s="46" t="s">
        <v>476</v>
      </c>
      <c r="C591" s="20">
        <f>SUM(C592:C604)</f>
        <v>8476</v>
      </c>
    </row>
    <row r="592" spans="1:11" s="41" customFormat="1" ht="15" customHeight="1">
      <c r="A592" s="52">
        <v>2080101</v>
      </c>
      <c r="B592" s="49" t="s">
        <v>64</v>
      </c>
      <c r="C592" s="13">
        <v>5296</v>
      </c>
      <c r="H592" s="50"/>
      <c r="J592" s="50"/>
      <c r="K592" s="50"/>
    </row>
    <row r="593" spans="1:3" s="41" customFormat="1" ht="15" customHeight="1">
      <c r="A593" s="52">
        <v>2080102</v>
      </c>
      <c r="B593" s="49" t="s">
        <v>65</v>
      </c>
      <c r="C593" s="13">
        <v>205</v>
      </c>
    </row>
    <row r="594" spans="1:3" s="41" customFormat="1" ht="15" customHeight="1">
      <c r="A594" s="52">
        <v>2080103</v>
      </c>
      <c r="B594" s="49" t="s">
        <v>66</v>
      </c>
      <c r="C594" s="13">
        <v>233</v>
      </c>
    </row>
    <row r="595" spans="1:3" s="41" customFormat="1" ht="15" customHeight="1">
      <c r="A595" s="52">
        <v>2080104</v>
      </c>
      <c r="B595" s="49" t="s">
        <v>477</v>
      </c>
      <c r="C595" s="13"/>
    </row>
    <row r="596" spans="1:3" s="41" customFormat="1" ht="15" customHeight="1">
      <c r="A596" s="52">
        <v>2080105</v>
      </c>
      <c r="B596" s="49" t="s">
        <v>478</v>
      </c>
      <c r="C596" s="13">
        <v>409</v>
      </c>
    </row>
    <row r="597" spans="1:3" s="41" customFormat="1" ht="15" customHeight="1">
      <c r="A597" s="52">
        <v>2080106</v>
      </c>
      <c r="B597" s="49" t="s">
        <v>479</v>
      </c>
      <c r="C597" s="13">
        <v>131</v>
      </c>
    </row>
    <row r="598" spans="1:3" s="41" customFormat="1" ht="15" customHeight="1">
      <c r="A598" s="52">
        <v>2080107</v>
      </c>
      <c r="B598" s="49" t="s">
        <v>480</v>
      </c>
      <c r="C598" s="13">
        <v>102</v>
      </c>
    </row>
    <row r="599" spans="1:3" s="41" customFormat="1" ht="15" customHeight="1">
      <c r="A599" s="52">
        <v>2080108</v>
      </c>
      <c r="B599" s="49" t="s">
        <v>107</v>
      </c>
      <c r="C599" s="13">
        <v>444</v>
      </c>
    </row>
    <row r="600" spans="1:3" s="41" customFormat="1" ht="15" customHeight="1">
      <c r="A600" s="52">
        <v>2080109</v>
      </c>
      <c r="B600" s="49" t="s">
        <v>481</v>
      </c>
      <c r="C600" s="13">
        <v>945</v>
      </c>
    </row>
    <row r="601" spans="1:3" s="41" customFormat="1" ht="15" customHeight="1">
      <c r="A601" s="52">
        <v>2080110</v>
      </c>
      <c r="B601" s="49" t="s">
        <v>482</v>
      </c>
      <c r="C601" s="13"/>
    </row>
    <row r="602" spans="1:3" s="41" customFormat="1" ht="15" customHeight="1">
      <c r="A602" s="52">
        <v>2080111</v>
      </c>
      <c r="B602" s="49" t="s">
        <v>483</v>
      </c>
      <c r="C602" s="13">
        <v>2</v>
      </c>
    </row>
    <row r="603" spans="1:3" s="41" customFormat="1" ht="15" customHeight="1">
      <c r="A603" s="52">
        <v>2080112</v>
      </c>
      <c r="B603" s="49" t="s">
        <v>484</v>
      </c>
      <c r="C603" s="13">
        <v>81</v>
      </c>
    </row>
    <row r="604" spans="1:3" s="41" customFormat="1" ht="15" customHeight="1">
      <c r="A604" s="52">
        <v>2080199</v>
      </c>
      <c r="B604" s="49" t="s">
        <v>485</v>
      </c>
      <c r="C604" s="13">
        <v>628</v>
      </c>
    </row>
    <row r="605" spans="1:3" s="44" customFormat="1" ht="15" customHeight="1">
      <c r="A605" s="27">
        <v>20802</v>
      </c>
      <c r="B605" s="46" t="s">
        <v>486</v>
      </c>
      <c r="C605" s="20">
        <f>SUM(C606:C615)</f>
        <v>10944</v>
      </c>
    </row>
    <row r="606" spans="1:3" s="41" customFormat="1" ht="15" customHeight="1">
      <c r="A606" s="52">
        <v>2080201</v>
      </c>
      <c r="B606" s="49" t="s">
        <v>64</v>
      </c>
      <c r="C606" s="13">
        <v>1788</v>
      </c>
    </row>
    <row r="607" spans="1:11" s="41" customFormat="1" ht="15" customHeight="1">
      <c r="A607" s="52">
        <v>2080202</v>
      </c>
      <c r="B607" s="49" t="s">
        <v>65</v>
      </c>
      <c r="C607" s="13">
        <v>140</v>
      </c>
      <c r="H607" s="50"/>
      <c r="J607" s="50"/>
      <c r="K607" s="50"/>
    </row>
    <row r="608" spans="1:3" s="41" customFormat="1" ht="15" customHeight="1">
      <c r="A608" s="52">
        <v>2080203</v>
      </c>
      <c r="B608" s="49" t="s">
        <v>66</v>
      </c>
      <c r="C608" s="13">
        <v>346</v>
      </c>
    </row>
    <row r="609" spans="1:3" s="41" customFormat="1" ht="15" customHeight="1">
      <c r="A609" s="52">
        <v>2080204</v>
      </c>
      <c r="B609" s="49" t="s">
        <v>487</v>
      </c>
      <c r="C609" s="13">
        <v>289</v>
      </c>
    </row>
    <row r="610" spans="1:3" s="41" customFormat="1" ht="15" customHeight="1">
      <c r="A610" s="52">
        <v>2080205</v>
      </c>
      <c r="B610" s="49" t="s">
        <v>488</v>
      </c>
      <c r="C610" s="13">
        <v>1627</v>
      </c>
    </row>
    <row r="611" spans="1:3" s="41" customFormat="1" ht="15" customHeight="1">
      <c r="A611" s="52">
        <v>2080206</v>
      </c>
      <c r="B611" s="49" t="s">
        <v>489</v>
      </c>
      <c r="C611" s="13"/>
    </row>
    <row r="612" spans="1:3" s="41" customFormat="1" ht="15" customHeight="1">
      <c r="A612" s="52">
        <v>2080207</v>
      </c>
      <c r="B612" s="49" t="s">
        <v>490</v>
      </c>
      <c r="C612" s="13">
        <v>60</v>
      </c>
    </row>
    <row r="613" spans="1:3" s="41" customFormat="1" ht="15" customHeight="1">
      <c r="A613" s="52">
        <v>2080208</v>
      </c>
      <c r="B613" s="49" t="s">
        <v>491</v>
      </c>
      <c r="C613" s="13">
        <v>5067</v>
      </c>
    </row>
    <row r="614" spans="1:3" s="41" customFormat="1" ht="15" customHeight="1">
      <c r="A614" s="52">
        <v>2080209</v>
      </c>
      <c r="B614" s="49" t="s">
        <v>492</v>
      </c>
      <c r="C614" s="13">
        <v>96</v>
      </c>
    </row>
    <row r="615" spans="1:8" s="41" customFormat="1" ht="15" customHeight="1">
      <c r="A615" s="52">
        <v>2080299</v>
      </c>
      <c r="B615" s="49" t="s">
        <v>493</v>
      </c>
      <c r="C615" s="13">
        <v>1531</v>
      </c>
      <c r="H615" s="50"/>
    </row>
    <row r="616" spans="1:3" s="44" customFormat="1" ht="15" customHeight="1">
      <c r="A616" s="27">
        <v>20804</v>
      </c>
      <c r="B616" s="46" t="s">
        <v>494</v>
      </c>
      <c r="C616" s="51">
        <f>C617</f>
        <v>0</v>
      </c>
    </row>
    <row r="617" spans="1:3" s="41" customFormat="1" ht="15" customHeight="1">
      <c r="A617" s="52">
        <v>2080402</v>
      </c>
      <c r="B617" s="49" t="s">
        <v>495</v>
      </c>
      <c r="C617" s="13"/>
    </row>
    <row r="618" spans="1:3" s="44" customFormat="1" ht="15" customHeight="1">
      <c r="A618" s="27">
        <v>20805</v>
      </c>
      <c r="B618" s="46" t="s">
        <v>496</v>
      </c>
      <c r="C618" s="20">
        <f>SUM(C619:C626)</f>
        <v>63375</v>
      </c>
    </row>
    <row r="619" spans="1:3" s="41" customFormat="1" ht="15" customHeight="1">
      <c r="A619" s="52">
        <v>2080501</v>
      </c>
      <c r="B619" s="49" t="s">
        <v>497</v>
      </c>
      <c r="C619" s="13">
        <v>2</v>
      </c>
    </row>
    <row r="620" spans="1:11" s="41" customFormat="1" ht="15" customHeight="1">
      <c r="A620" s="52">
        <v>2080502</v>
      </c>
      <c r="B620" s="49" t="s">
        <v>498</v>
      </c>
      <c r="C620" s="13">
        <v>14</v>
      </c>
      <c r="H620" s="50"/>
      <c r="J620" s="50"/>
      <c r="K620" s="50"/>
    </row>
    <row r="621" spans="1:3" s="41" customFormat="1" ht="15" customHeight="1">
      <c r="A621" s="52">
        <v>2080503</v>
      </c>
      <c r="B621" s="49" t="s">
        <v>499</v>
      </c>
      <c r="C621" s="13"/>
    </row>
    <row r="622" spans="1:4" s="44" customFormat="1" ht="15" customHeight="1">
      <c r="A622" s="52">
        <v>2080504</v>
      </c>
      <c r="B622" s="49" t="s">
        <v>500</v>
      </c>
      <c r="C622" s="13">
        <v>11877</v>
      </c>
      <c r="D622" s="41"/>
    </row>
    <row r="623" spans="1:3" s="41" customFormat="1" ht="15" customHeight="1">
      <c r="A623" s="52">
        <v>2080505</v>
      </c>
      <c r="B623" s="49" t="s">
        <v>501</v>
      </c>
      <c r="C623" s="13">
        <v>48091</v>
      </c>
    </row>
    <row r="624" spans="1:3" s="41" customFormat="1" ht="15" customHeight="1">
      <c r="A624" s="52">
        <v>2080506</v>
      </c>
      <c r="B624" s="49" t="s">
        <v>502</v>
      </c>
      <c r="C624" s="13">
        <v>3339</v>
      </c>
    </row>
    <row r="625" spans="1:11" s="41" customFormat="1" ht="15" customHeight="1">
      <c r="A625" s="52">
        <v>2080507</v>
      </c>
      <c r="B625" s="49" t="s">
        <v>503</v>
      </c>
      <c r="C625" s="13">
        <v>47</v>
      </c>
      <c r="H625" s="50"/>
      <c r="J625" s="50"/>
      <c r="K625" s="50"/>
    </row>
    <row r="626" spans="1:3" s="41" customFormat="1" ht="15" customHeight="1">
      <c r="A626" s="52">
        <v>2080599</v>
      </c>
      <c r="B626" s="49" t="s">
        <v>504</v>
      </c>
      <c r="C626" s="13">
        <v>5</v>
      </c>
    </row>
    <row r="627" spans="1:3" s="44" customFormat="1" ht="15" customHeight="1">
      <c r="A627" s="27">
        <v>20806</v>
      </c>
      <c r="B627" s="46" t="s">
        <v>505</v>
      </c>
      <c r="C627" s="20">
        <f>SUM(C628:C630)</f>
        <v>582</v>
      </c>
    </row>
    <row r="628" spans="1:4" s="44" customFormat="1" ht="15" customHeight="1">
      <c r="A628" s="52">
        <v>2080601</v>
      </c>
      <c r="B628" s="49" t="s">
        <v>506</v>
      </c>
      <c r="C628" s="13">
        <v>27</v>
      </c>
      <c r="D628" s="41"/>
    </row>
    <row r="629" spans="1:3" s="41" customFormat="1" ht="15" customHeight="1">
      <c r="A629" s="52">
        <v>2080602</v>
      </c>
      <c r="B629" s="49" t="s">
        <v>507</v>
      </c>
      <c r="C629" s="13"/>
    </row>
    <row r="630" spans="1:3" s="41" customFormat="1" ht="15" customHeight="1">
      <c r="A630" s="52">
        <v>2080699</v>
      </c>
      <c r="B630" s="49" t="s">
        <v>508</v>
      </c>
      <c r="C630" s="13">
        <v>555</v>
      </c>
    </row>
    <row r="631" spans="1:3" s="44" customFormat="1" ht="15" customHeight="1">
      <c r="A631" s="27">
        <v>20807</v>
      </c>
      <c r="B631" s="46" t="s">
        <v>509</v>
      </c>
      <c r="C631" s="20">
        <f>SUM(C632:C640)</f>
        <v>10170</v>
      </c>
    </row>
    <row r="632" spans="1:4" s="44" customFormat="1" ht="15" customHeight="1">
      <c r="A632" s="52">
        <v>2080701</v>
      </c>
      <c r="B632" s="49" t="s">
        <v>510</v>
      </c>
      <c r="C632" s="13">
        <v>101</v>
      </c>
      <c r="D632" s="41"/>
    </row>
    <row r="633" spans="1:10" s="41" customFormat="1" ht="15" customHeight="1">
      <c r="A633" s="52">
        <v>2080702</v>
      </c>
      <c r="B633" s="49" t="s">
        <v>511</v>
      </c>
      <c r="C633" s="13">
        <v>146</v>
      </c>
      <c r="H633" s="50"/>
      <c r="J633" s="50"/>
    </row>
    <row r="634" spans="1:3" s="41" customFormat="1" ht="15" customHeight="1">
      <c r="A634" s="52">
        <v>2080704</v>
      </c>
      <c r="B634" s="49" t="s">
        <v>512</v>
      </c>
      <c r="C634" s="13">
        <v>394</v>
      </c>
    </row>
    <row r="635" spans="1:3" s="41" customFormat="1" ht="15" customHeight="1">
      <c r="A635" s="52">
        <v>2080705</v>
      </c>
      <c r="B635" s="49" t="s">
        <v>513</v>
      </c>
      <c r="C635" s="13">
        <v>120</v>
      </c>
    </row>
    <row r="636" spans="1:3" s="41" customFormat="1" ht="15" customHeight="1">
      <c r="A636" s="52">
        <v>2080709</v>
      </c>
      <c r="B636" s="49" t="s">
        <v>514</v>
      </c>
      <c r="C636" s="13"/>
    </row>
    <row r="637" spans="1:3" s="41" customFormat="1" ht="15" customHeight="1">
      <c r="A637" s="52">
        <v>2080711</v>
      </c>
      <c r="B637" s="49" t="s">
        <v>515</v>
      </c>
      <c r="C637" s="13">
        <v>10</v>
      </c>
    </row>
    <row r="638" spans="1:3" s="41" customFormat="1" ht="15" customHeight="1">
      <c r="A638" s="52">
        <v>2080712</v>
      </c>
      <c r="B638" s="49" t="s">
        <v>516</v>
      </c>
      <c r="C638" s="13">
        <v>74</v>
      </c>
    </row>
    <row r="639" spans="1:3" s="41" customFormat="1" ht="15" customHeight="1">
      <c r="A639" s="52">
        <v>2080713</v>
      </c>
      <c r="B639" s="49" t="s">
        <v>517</v>
      </c>
      <c r="C639" s="13">
        <v>6</v>
      </c>
    </row>
    <row r="640" spans="1:3" s="41" customFormat="1" ht="15" customHeight="1">
      <c r="A640" s="52">
        <v>2080799</v>
      </c>
      <c r="B640" s="49" t="s">
        <v>518</v>
      </c>
      <c r="C640" s="13">
        <v>9319</v>
      </c>
    </row>
    <row r="641" spans="1:3" s="44" customFormat="1" ht="15" customHeight="1">
      <c r="A641" s="27">
        <v>20808</v>
      </c>
      <c r="B641" s="46" t="s">
        <v>519</v>
      </c>
      <c r="C641" s="20">
        <f>SUM(C642:C648)</f>
        <v>9205</v>
      </c>
    </row>
    <row r="642" spans="1:8" s="41" customFormat="1" ht="15" customHeight="1">
      <c r="A642" s="52">
        <v>2080801</v>
      </c>
      <c r="B642" s="49" t="s">
        <v>520</v>
      </c>
      <c r="C642" s="13">
        <v>4415</v>
      </c>
      <c r="H642" s="50"/>
    </row>
    <row r="643" spans="1:10" s="41" customFormat="1" ht="15" customHeight="1">
      <c r="A643" s="52">
        <v>2080802</v>
      </c>
      <c r="B643" s="49" t="s">
        <v>521</v>
      </c>
      <c r="C643" s="13">
        <v>700</v>
      </c>
      <c r="J643" s="50"/>
    </row>
    <row r="644" spans="1:3" s="41" customFormat="1" ht="15" customHeight="1">
      <c r="A644" s="52">
        <v>2080803</v>
      </c>
      <c r="B644" s="49" t="s">
        <v>522</v>
      </c>
      <c r="C644" s="13">
        <v>821</v>
      </c>
    </row>
    <row r="645" spans="1:3" s="41" customFormat="1" ht="15" customHeight="1">
      <c r="A645" s="52">
        <v>2080804</v>
      </c>
      <c r="B645" s="49" t="s">
        <v>523</v>
      </c>
      <c r="C645" s="13">
        <v>3</v>
      </c>
    </row>
    <row r="646" spans="1:4" s="44" customFormat="1" ht="15" customHeight="1">
      <c r="A646" s="52">
        <v>2080805</v>
      </c>
      <c r="B646" s="49" t="s">
        <v>524</v>
      </c>
      <c r="C646" s="13">
        <v>922</v>
      </c>
      <c r="D646" s="41"/>
    </row>
    <row r="647" spans="1:3" s="41" customFormat="1" ht="15" customHeight="1">
      <c r="A647" s="52">
        <v>2080806</v>
      </c>
      <c r="B647" s="49" t="s">
        <v>525</v>
      </c>
      <c r="C647" s="13">
        <v>148</v>
      </c>
    </row>
    <row r="648" spans="1:3" s="41" customFormat="1" ht="15" customHeight="1">
      <c r="A648" s="52">
        <v>2080899</v>
      </c>
      <c r="B648" s="49" t="s">
        <v>526</v>
      </c>
      <c r="C648" s="13">
        <v>2196</v>
      </c>
    </row>
    <row r="649" spans="1:3" s="44" customFormat="1" ht="15" customHeight="1">
      <c r="A649" s="27">
        <v>20809</v>
      </c>
      <c r="B649" s="46" t="s">
        <v>527</v>
      </c>
      <c r="C649" s="20">
        <f>SUM(C650:C654)</f>
        <v>1573</v>
      </c>
    </row>
    <row r="650" spans="1:3" s="41" customFormat="1" ht="15" customHeight="1">
      <c r="A650" s="52">
        <v>2080901</v>
      </c>
      <c r="B650" s="49" t="s">
        <v>528</v>
      </c>
      <c r="C650" s="13">
        <v>480</v>
      </c>
    </row>
    <row r="651" spans="1:3" s="41" customFormat="1" ht="15" customHeight="1">
      <c r="A651" s="52">
        <v>2080902</v>
      </c>
      <c r="B651" s="49" t="s">
        <v>529</v>
      </c>
      <c r="C651" s="13">
        <v>666</v>
      </c>
    </row>
    <row r="652" spans="1:3" s="41" customFormat="1" ht="15" customHeight="1">
      <c r="A652" s="52">
        <v>2080903</v>
      </c>
      <c r="B652" s="49" t="s">
        <v>530</v>
      </c>
      <c r="C652" s="13">
        <v>314</v>
      </c>
    </row>
    <row r="653" spans="1:3" s="41" customFormat="1" ht="15" customHeight="1">
      <c r="A653" s="52">
        <v>2080904</v>
      </c>
      <c r="B653" s="49" t="s">
        <v>531</v>
      </c>
      <c r="C653" s="13">
        <v>101</v>
      </c>
    </row>
    <row r="654" spans="1:4" s="44" customFormat="1" ht="15" customHeight="1">
      <c r="A654" s="52">
        <v>2080999</v>
      </c>
      <c r="B654" s="49" t="s">
        <v>532</v>
      </c>
      <c r="C654" s="13">
        <v>12</v>
      </c>
      <c r="D654" s="41"/>
    </row>
    <row r="655" spans="1:3" s="44" customFormat="1" ht="15" customHeight="1">
      <c r="A655" s="27">
        <v>20810</v>
      </c>
      <c r="B655" s="46" t="s">
        <v>533</v>
      </c>
      <c r="C655" s="20">
        <f>SUM(C656:C661)</f>
        <v>5433</v>
      </c>
    </row>
    <row r="656" spans="1:3" s="41" customFormat="1" ht="15" customHeight="1">
      <c r="A656" s="52">
        <v>2081001</v>
      </c>
      <c r="B656" s="49" t="s">
        <v>534</v>
      </c>
      <c r="C656" s="13">
        <v>765</v>
      </c>
    </row>
    <row r="657" spans="1:3" s="41" customFormat="1" ht="15" customHeight="1">
      <c r="A657" s="52">
        <v>2081002</v>
      </c>
      <c r="B657" s="49" t="s">
        <v>535</v>
      </c>
      <c r="C657" s="13">
        <v>1377</v>
      </c>
    </row>
    <row r="658" spans="1:3" s="41" customFormat="1" ht="15" customHeight="1">
      <c r="A658" s="52">
        <v>2081003</v>
      </c>
      <c r="B658" s="49" t="s">
        <v>536</v>
      </c>
      <c r="C658" s="13"/>
    </row>
    <row r="659" spans="1:3" s="41" customFormat="1" ht="15" customHeight="1">
      <c r="A659" s="52">
        <v>2081004</v>
      </c>
      <c r="B659" s="49" t="s">
        <v>537</v>
      </c>
      <c r="C659" s="13">
        <v>1914</v>
      </c>
    </row>
    <row r="660" spans="1:4" s="44" customFormat="1" ht="15" customHeight="1">
      <c r="A660" s="52">
        <v>2081005</v>
      </c>
      <c r="B660" s="49" t="s">
        <v>538</v>
      </c>
      <c r="C660" s="13">
        <v>1017</v>
      </c>
      <c r="D660" s="41"/>
    </row>
    <row r="661" spans="1:3" s="41" customFormat="1" ht="15" customHeight="1">
      <c r="A661" s="52">
        <v>2081099</v>
      </c>
      <c r="B661" s="49" t="s">
        <v>539</v>
      </c>
      <c r="C661" s="13">
        <v>360</v>
      </c>
    </row>
    <row r="662" spans="1:3" s="44" customFormat="1" ht="15" customHeight="1">
      <c r="A662" s="27">
        <v>20811</v>
      </c>
      <c r="B662" s="46" t="s">
        <v>540</v>
      </c>
      <c r="C662" s="20">
        <f>SUM(C663:C670)</f>
        <v>4423</v>
      </c>
    </row>
    <row r="663" spans="1:3" s="41" customFormat="1" ht="15" customHeight="1">
      <c r="A663" s="52">
        <v>2081101</v>
      </c>
      <c r="B663" s="49" t="s">
        <v>64</v>
      </c>
      <c r="C663" s="13">
        <v>441</v>
      </c>
    </row>
    <row r="664" spans="1:3" s="41" customFormat="1" ht="15" customHeight="1">
      <c r="A664" s="52">
        <v>2081102</v>
      </c>
      <c r="B664" s="49" t="s">
        <v>65</v>
      </c>
      <c r="C664" s="13">
        <v>61</v>
      </c>
    </row>
    <row r="665" spans="1:3" s="41" customFormat="1" ht="15" customHeight="1">
      <c r="A665" s="52">
        <v>2081103</v>
      </c>
      <c r="B665" s="49" t="s">
        <v>66</v>
      </c>
      <c r="C665" s="13">
        <v>68</v>
      </c>
    </row>
    <row r="666" spans="1:3" s="41" customFormat="1" ht="15" customHeight="1">
      <c r="A666" s="52">
        <v>2081104</v>
      </c>
      <c r="B666" s="49" t="s">
        <v>541</v>
      </c>
      <c r="C666" s="13">
        <v>382</v>
      </c>
    </row>
    <row r="667" spans="1:4" s="44" customFormat="1" ht="15" customHeight="1">
      <c r="A667" s="52">
        <v>2081105</v>
      </c>
      <c r="B667" s="49" t="s">
        <v>542</v>
      </c>
      <c r="C667" s="13">
        <v>446</v>
      </c>
      <c r="D667" s="41"/>
    </row>
    <row r="668" spans="1:3" s="41" customFormat="1" ht="15" customHeight="1">
      <c r="A668" s="52">
        <v>2081106</v>
      </c>
      <c r="B668" s="49" t="s">
        <v>543</v>
      </c>
      <c r="C668" s="13">
        <v>222</v>
      </c>
    </row>
    <row r="669" spans="1:3" s="41" customFormat="1" ht="15" customHeight="1">
      <c r="A669" s="52">
        <v>2081107</v>
      </c>
      <c r="B669" s="49" t="s">
        <v>544</v>
      </c>
      <c r="C669" s="13">
        <v>973</v>
      </c>
    </row>
    <row r="670" spans="1:3" s="41" customFormat="1" ht="15" customHeight="1">
      <c r="A670" s="52">
        <v>2081199</v>
      </c>
      <c r="B670" s="49" t="s">
        <v>545</v>
      </c>
      <c r="C670" s="13">
        <v>1830</v>
      </c>
    </row>
    <row r="671" spans="1:3" s="44" customFormat="1" ht="15" customHeight="1">
      <c r="A671" s="27">
        <v>20815</v>
      </c>
      <c r="B671" s="46" t="s">
        <v>546</v>
      </c>
      <c r="C671" s="20">
        <f>SUM(C672:C675)</f>
        <v>509</v>
      </c>
    </row>
    <row r="672" spans="1:3" s="41" customFormat="1" ht="15" customHeight="1">
      <c r="A672" s="52">
        <v>2081501</v>
      </c>
      <c r="B672" s="49" t="s">
        <v>547</v>
      </c>
      <c r="C672" s="13">
        <v>360</v>
      </c>
    </row>
    <row r="673" spans="1:3" s="41" customFormat="1" ht="15" customHeight="1">
      <c r="A673" s="52">
        <v>2081502</v>
      </c>
      <c r="B673" s="49" t="s">
        <v>548</v>
      </c>
      <c r="C673" s="13">
        <v>99</v>
      </c>
    </row>
    <row r="674" spans="1:3" s="41" customFormat="1" ht="15" customHeight="1">
      <c r="A674" s="52">
        <v>2081503</v>
      </c>
      <c r="B674" s="49" t="s">
        <v>549</v>
      </c>
      <c r="C674" s="13">
        <v>50</v>
      </c>
    </row>
    <row r="675" spans="1:4" s="44" customFormat="1" ht="15" customHeight="1">
      <c r="A675" s="52">
        <v>2081599</v>
      </c>
      <c r="B675" s="49" t="s">
        <v>550</v>
      </c>
      <c r="C675" s="13"/>
      <c r="D675" s="41"/>
    </row>
    <row r="676" spans="1:3" s="44" customFormat="1" ht="15" customHeight="1">
      <c r="A676" s="27">
        <v>20816</v>
      </c>
      <c r="B676" s="46" t="s">
        <v>551</v>
      </c>
      <c r="C676" s="51">
        <f>SUM(C677:C680)</f>
        <v>0</v>
      </c>
    </row>
    <row r="677" spans="1:3" s="41" customFormat="1" ht="15" customHeight="1">
      <c r="A677" s="52">
        <v>2081601</v>
      </c>
      <c r="B677" s="49" t="s">
        <v>64</v>
      </c>
      <c r="C677" s="13"/>
    </row>
    <row r="678" spans="1:3" s="41" customFormat="1" ht="15" customHeight="1">
      <c r="A678" s="52">
        <v>2081602</v>
      </c>
      <c r="B678" s="49" t="s">
        <v>65</v>
      </c>
      <c r="C678" s="13"/>
    </row>
    <row r="679" spans="1:3" s="41" customFormat="1" ht="15" customHeight="1">
      <c r="A679" s="52">
        <v>2081603</v>
      </c>
      <c r="B679" s="49" t="s">
        <v>66</v>
      </c>
      <c r="C679" s="13"/>
    </row>
    <row r="680" spans="1:4" s="44" customFormat="1" ht="15" customHeight="1">
      <c r="A680" s="52">
        <v>2081699</v>
      </c>
      <c r="B680" s="49" t="s">
        <v>552</v>
      </c>
      <c r="C680" s="13"/>
      <c r="D680" s="41"/>
    </row>
    <row r="681" spans="1:3" s="44" customFormat="1" ht="15" customHeight="1">
      <c r="A681" s="27">
        <v>20819</v>
      </c>
      <c r="B681" s="46" t="s">
        <v>553</v>
      </c>
      <c r="C681" s="20">
        <f>SUM(C682:C683)</f>
        <v>5242</v>
      </c>
    </row>
    <row r="682" spans="1:3" s="41" customFormat="1" ht="15" customHeight="1">
      <c r="A682" s="52">
        <v>2081901</v>
      </c>
      <c r="B682" s="49" t="s">
        <v>554</v>
      </c>
      <c r="C682" s="13">
        <v>2546</v>
      </c>
    </row>
    <row r="683" spans="1:11" s="41" customFormat="1" ht="15" customHeight="1">
      <c r="A683" s="52">
        <v>2081902</v>
      </c>
      <c r="B683" s="49" t="s">
        <v>555</v>
      </c>
      <c r="C683" s="13">
        <v>2696</v>
      </c>
      <c r="H683" s="50"/>
      <c r="J683" s="50"/>
      <c r="K683" s="50"/>
    </row>
    <row r="684" spans="1:11" s="44" customFormat="1" ht="15" customHeight="1">
      <c r="A684" s="27">
        <v>20820</v>
      </c>
      <c r="B684" s="46" t="s">
        <v>556</v>
      </c>
      <c r="C684" s="20">
        <f>SUM(C685:C686)</f>
        <v>603</v>
      </c>
      <c r="H684" s="47"/>
      <c r="K684" s="47"/>
    </row>
    <row r="685" spans="1:10" s="44" customFormat="1" ht="15" customHeight="1">
      <c r="A685" s="52">
        <v>2082001</v>
      </c>
      <c r="B685" s="49" t="s">
        <v>557</v>
      </c>
      <c r="C685" s="13">
        <v>114</v>
      </c>
      <c r="D685" s="41"/>
      <c r="J685" s="47"/>
    </row>
    <row r="686" spans="1:3" s="41" customFormat="1" ht="15" customHeight="1">
      <c r="A686" s="52">
        <v>2082002</v>
      </c>
      <c r="B686" s="49" t="s">
        <v>558</v>
      </c>
      <c r="C686" s="13">
        <v>489</v>
      </c>
    </row>
    <row r="687" spans="1:3" s="44" customFormat="1" ht="15" customHeight="1">
      <c r="A687" s="27">
        <v>20821</v>
      </c>
      <c r="B687" s="46" t="s">
        <v>559</v>
      </c>
      <c r="C687" s="20">
        <f>SUM(C688:C689)</f>
        <v>2604</v>
      </c>
    </row>
    <row r="688" spans="1:4" s="44" customFormat="1" ht="15" customHeight="1">
      <c r="A688" s="52">
        <v>2082101</v>
      </c>
      <c r="B688" s="49" t="s">
        <v>560</v>
      </c>
      <c r="C688" s="13"/>
      <c r="D688" s="41"/>
    </row>
    <row r="689" spans="1:11" s="41" customFormat="1" ht="15" customHeight="1">
      <c r="A689" s="52">
        <v>2082102</v>
      </c>
      <c r="B689" s="49" t="s">
        <v>561</v>
      </c>
      <c r="C689" s="13">
        <v>2604</v>
      </c>
      <c r="K689" s="50"/>
    </row>
    <row r="690" spans="1:3" s="44" customFormat="1" ht="15" customHeight="1">
      <c r="A690" s="27">
        <v>20824</v>
      </c>
      <c r="B690" s="46" t="s">
        <v>562</v>
      </c>
      <c r="C690" s="51">
        <f>SUM(C691:C692)</f>
        <v>0</v>
      </c>
    </row>
    <row r="691" spans="1:11" s="44" customFormat="1" ht="15" customHeight="1">
      <c r="A691" s="52">
        <v>2082401</v>
      </c>
      <c r="B691" s="49" t="s">
        <v>563</v>
      </c>
      <c r="C691" s="13"/>
      <c r="D691" s="41"/>
      <c r="K691" s="47"/>
    </row>
    <row r="692" spans="1:3" s="41" customFormat="1" ht="15" customHeight="1">
      <c r="A692" s="52">
        <v>2082402</v>
      </c>
      <c r="B692" s="49" t="s">
        <v>564</v>
      </c>
      <c r="C692" s="13"/>
    </row>
    <row r="693" spans="1:3" s="44" customFormat="1" ht="15" customHeight="1">
      <c r="A693" s="27">
        <v>20825</v>
      </c>
      <c r="B693" s="46" t="s">
        <v>565</v>
      </c>
      <c r="C693" s="20">
        <f>SUM(C694:C695)</f>
        <v>125</v>
      </c>
    </row>
    <row r="694" spans="1:4" s="44" customFormat="1" ht="15" customHeight="1">
      <c r="A694" s="52">
        <v>2082501</v>
      </c>
      <c r="B694" s="49" t="s">
        <v>566</v>
      </c>
      <c r="C694" s="13">
        <v>95</v>
      </c>
      <c r="D694" s="41"/>
    </row>
    <row r="695" spans="1:3" s="41" customFormat="1" ht="15" customHeight="1">
      <c r="A695" s="52">
        <v>2082502</v>
      </c>
      <c r="B695" s="49" t="s">
        <v>567</v>
      </c>
      <c r="C695" s="13">
        <v>30</v>
      </c>
    </row>
    <row r="696" spans="1:3" s="44" customFormat="1" ht="15" customHeight="1">
      <c r="A696" s="27">
        <v>20826</v>
      </c>
      <c r="B696" s="46" t="s">
        <v>568</v>
      </c>
      <c r="C696" s="20">
        <f>SUM(C697:C699)</f>
        <v>10539</v>
      </c>
    </row>
    <row r="697" spans="1:4" s="44" customFormat="1" ht="15" customHeight="1">
      <c r="A697" s="52">
        <v>2082601</v>
      </c>
      <c r="B697" s="49" t="s">
        <v>569</v>
      </c>
      <c r="C697" s="13"/>
      <c r="D697" s="41"/>
    </row>
    <row r="698" spans="1:3" s="41" customFormat="1" ht="15" customHeight="1">
      <c r="A698" s="52">
        <v>2082602</v>
      </c>
      <c r="B698" s="49" t="s">
        <v>570</v>
      </c>
      <c r="C698" s="13">
        <v>10539</v>
      </c>
    </row>
    <row r="699" spans="1:3" s="41" customFormat="1" ht="15" customHeight="1">
      <c r="A699" s="52">
        <v>2082699</v>
      </c>
      <c r="B699" s="49" t="s">
        <v>571</v>
      </c>
      <c r="C699" s="13"/>
    </row>
    <row r="700" spans="1:3" s="44" customFormat="1" ht="15" customHeight="1">
      <c r="A700" s="27">
        <v>20827</v>
      </c>
      <c r="B700" s="46" t="s">
        <v>572</v>
      </c>
      <c r="C700" s="20">
        <f>SUM(C701:C704)</f>
        <v>2300</v>
      </c>
    </row>
    <row r="701" spans="1:3" s="41" customFormat="1" ht="15" customHeight="1">
      <c r="A701" s="52">
        <v>2082701</v>
      </c>
      <c r="B701" s="49" t="s">
        <v>573</v>
      </c>
      <c r="C701" s="13">
        <v>2300</v>
      </c>
    </row>
    <row r="702" spans="1:4" s="44" customFormat="1" ht="15" customHeight="1">
      <c r="A702" s="52">
        <v>2082702</v>
      </c>
      <c r="B702" s="49" t="s">
        <v>574</v>
      </c>
      <c r="C702" s="13"/>
      <c r="D702" s="41"/>
    </row>
    <row r="703" spans="1:3" s="41" customFormat="1" ht="15" customHeight="1">
      <c r="A703" s="52">
        <v>2082703</v>
      </c>
      <c r="B703" s="49" t="s">
        <v>575</v>
      </c>
      <c r="C703" s="13"/>
    </row>
    <row r="704" spans="1:3" s="41" customFormat="1" ht="15" customHeight="1">
      <c r="A704" s="52">
        <v>2082799</v>
      </c>
      <c r="B704" s="49" t="s">
        <v>576</v>
      </c>
      <c r="C704" s="13"/>
    </row>
    <row r="705" spans="1:3" s="44" customFormat="1" ht="15" customHeight="1">
      <c r="A705" s="27">
        <v>20899</v>
      </c>
      <c r="B705" s="46" t="s">
        <v>577</v>
      </c>
      <c r="C705" s="20">
        <f>C706</f>
        <v>6137</v>
      </c>
    </row>
    <row r="706" spans="1:3" s="41" customFormat="1" ht="15" customHeight="1">
      <c r="A706" s="52">
        <v>2089901</v>
      </c>
      <c r="B706" s="49" t="s">
        <v>578</v>
      </c>
      <c r="C706" s="13">
        <v>6137</v>
      </c>
    </row>
    <row r="707" spans="1:3" s="44" customFormat="1" ht="15" customHeight="1">
      <c r="A707" s="27">
        <v>210</v>
      </c>
      <c r="B707" s="46" t="s">
        <v>579</v>
      </c>
      <c r="C707" s="20">
        <f>SUM(C708,C713,C726,C730,C742,C745,C749,C759,C764,C770,C774,C777)</f>
        <v>111707</v>
      </c>
    </row>
    <row r="708" spans="1:3" s="44" customFormat="1" ht="15" customHeight="1">
      <c r="A708" s="27">
        <v>21001</v>
      </c>
      <c r="B708" s="46" t="s">
        <v>580</v>
      </c>
      <c r="C708" s="20">
        <f>SUM(C709:C712)</f>
        <v>2694</v>
      </c>
    </row>
    <row r="709" spans="1:11" s="41" customFormat="1" ht="15" customHeight="1">
      <c r="A709" s="52">
        <v>2100101</v>
      </c>
      <c r="B709" s="49" t="s">
        <v>64</v>
      </c>
      <c r="C709" s="13">
        <v>2357</v>
      </c>
      <c r="H709" s="50"/>
      <c r="J709" s="50"/>
      <c r="K709" s="50"/>
    </row>
    <row r="710" spans="1:3" s="41" customFormat="1" ht="15" customHeight="1">
      <c r="A710" s="52">
        <v>2100102</v>
      </c>
      <c r="B710" s="49" t="s">
        <v>65</v>
      </c>
      <c r="C710" s="13">
        <v>75</v>
      </c>
    </row>
    <row r="711" spans="1:3" s="41" customFormat="1" ht="15" customHeight="1">
      <c r="A711" s="52">
        <v>2100103</v>
      </c>
      <c r="B711" s="49" t="s">
        <v>66</v>
      </c>
      <c r="C711" s="13">
        <v>33</v>
      </c>
    </row>
    <row r="712" spans="1:3" s="41" customFormat="1" ht="15" customHeight="1">
      <c r="A712" s="52">
        <v>2100199</v>
      </c>
      <c r="B712" s="49" t="s">
        <v>581</v>
      </c>
      <c r="C712" s="13">
        <v>229</v>
      </c>
    </row>
    <row r="713" spans="1:3" s="44" customFormat="1" ht="15" customHeight="1">
      <c r="A713" s="27">
        <v>21002</v>
      </c>
      <c r="B713" s="46" t="s">
        <v>582</v>
      </c>
      <c r="C713" s="20">
        <f>SUM(C714:C725)</f>
        <v>18375</v>
      </c>
    </row>
    <row r="714" spans="1:3" s="41" customFormat="1" ht="15" customHeight="1">
      <c r="A714" s="52">
        <v>2100201</v>
      </c>
      <c r="B714" s="49" t="s">
        <v>583</v>
      </c>
      <c r="C714" s="13">
        <v>9810</v>
      </c>
    </row>
    <row r="715" spans="1:11" s="41" customFormat="1" ht="15" customHeight="1">
      <c r="A715" s="52">
        <v>2100202</v>
      </c>
      <c r="B715" s="49" t="s">
        <v>584</v>
      </c>
      <c r="C715" s="13">
        <v>4205</v>
      </c>
      <c r="J715" s="50"/>
      <c r="K715" s="50"/>
    </row>
    <row r="716" spans="1:11" s="41" customFormat="1" ht="15" customHeight="1">
      <c r="A716" s="52">
        <v>2100203</v>
      </c>
      <c r="B716" s="49" t="s">
        <v>585</v>
      </c>
      <c r="C716" s="13">
        <v>2161</v>
      </c>
      <c r="J716" s="50"/>
      <c r="K716" s="50"/>
    </row>
    <row r="717" spans="1:3" s="41" customFormat="1" ht="15" customHeight="1">
      <c r="A717" s="52">
        <v>2100204</v>
      </c>
      <c r="B717" s="49" t="s">
        <v>586</v>
      </c>
      <c r="C717" s="13"/>
    </row>
    <row r="718" spans="1:3" s="41" customFormat="1" ht="15" customHeight="1">
      <c r="A718" s="52">
        <v>2100205</v>
      </c>
      <c r="B718" s="49" t="s">
        <v>587</v>
      </c>
      <c r="C718" s="13">
        <v>1033</v>
      </c>
    </row>
    <row r="719" spans="1:3" s="41" customFormat="1" ht="15" customHeight="1">
      <c r="A719" s="52">
        <v>2100206</v>
      </c>
      <c r="B719" s="49" t="s">
        <v>588</v>
      </c>
      <c r="C719" s="13"/>
    </row>
    <row r="720" spans="1:3" s="41" customFormat="1" ht="15" customHeight="1">
      <c r="A720" s="52">
        <v>2100207</v>
      </c>
      <c r="B720" s="49" t="s">
        <v>589</v>
      </c>
      <c r="C720" s="13"/>
    </row>
    <row r="721" spans="1:3" s="41" customFormat="1" ht="15" customHeight="1">
      <c r="A721" s="52">
        <v>2100208</v>
      </c>
      <c r="B721" s="49" t="s">
        <v>590</v>
      </c>
      <c r="C721" s="13"/>
    </row>
    <row r="722" spans="1:3" s="41" customFormat="1" ht="15" customHeight="1">
      <c r="A722" s="52">
        <v>2100209</v>
      </c>
      <c r="B722" s="49" t="s">
        <v>591</v>
      </c>
      <c r="C722" s="13"/>
    </row>
    <row r="723" spans="1:3" s="41" customFormat="1" ht="15" customHeight="1">
      <c r="A723" s="52">
        <v>2100210</v>
      </c>
      <c r="B723" s="49" t="s">
        <v>592</v>
      </c>
      <c r="C723" s="13"/>
    </row>
    <row r="724" spans="1:3" s="41" customFormat="1" ht="15" customHeight="1">
      <c r="A724" s="52">
        <v>2100211</v>
      </c>
      <c r="B724" s="49" t="s">
        <v>593</v>
      </c>
      <c r="C724" s="13"/>
    </row>
    <row r="725" spans="1:3" s="41" customFormat="1" ht="15" customHeight="1">
      <c r="A725" s="52">
        <v>2100299</v>
      </c>
      <c r="B725" s="49" t="s">
        <v>594</v>
      </c>
      <c r="C725" s="13">
        <v>1166</v>
      </c>
    </row>
    <row r="726" spans="1:3" s="44" customFormat="1" ht="15" customHeight="1">
      <c r="A726" s="27">
        <v>21003</v>
      </c>
      <c r="B726" s="46" t="s">
        <v>595</v>
      </c>
      <c r="C726" s="20">
        <f>SUM(C727:C729)</f>
        <v>13315</v>
      </c>
    </row>
    <row r="727" spans="1:3" s="41" customFormat="1" ht="15" customHeight="1">
      <c r="A727" s="52">
        <v>2100301</v>
      </c>
      <c r="B727" s="49" t="s">
        <v>596</v>
      </c>
      <c r="C727" s="13">
        <v>4654</v>
      </c>
    </row>
    <row r="728" spans="1:11" s="41" customFormat="1" ht="15" customHeight="1">
      <c r="A728" s="52">
        <v>2100302</v>
      </c>
      <c r="B728" s="49" t="s">
        <v>597</v>
      </c>
      <c r="C728" s="13">
        <v>6524</v>
      </c>
      <c r="H728" s="50"/>
      <c r="J728" s="50"/>
      <c r="K728" s="50"/>
    </row>
    <row r="729" spans="1:3" s="41" customFormat="1" ht="15" customHeight="1">
      <c r="A729" s="52">
        <v>2100399</v>
      </c>
      <c r="B729" s="49" t="s">
        <v>598</v>
      </c>
      <c r="C729" s="13">
        <v>2137</v>
      </c>
    </row>
    <row r="730" spans="1:11" s="44" customFormat="1" ht="15" customHeight="1">
      <c r="A730" s="27">
        <v>21004</v>
      </c>
      <c r="B730" s="46" t="s">
        <v>599</v>
      </c>
      <c r="C730" s="20">
        <f>SUM(C731:C741)</f>
        <v>19569</v>
      </c>
      <c r="J730" s="47"/>
      <c r="K730" s="47"/>
    </row>
    <row r="731" spans="1:3" s="41" customFormat="1" ht="15" customHeight="1">
      <c r="A731" s="52">
        <v>2100401</v>
      </c>
      <c r="B731" s="49" t="s">
        <v>600</v>
      </c>
      <c r="C731" s="13">
        <v>4306</v>
      </c>
    </row>
    <row r="732" spans="1:11" s="41" customFormat="1" ht="15" customHeight="1">
      <c r="A732" s="52">
        <v>2100402</v>
      </c>
      <c r="B732" s="49" t="s">
        <v>601</v>
      </c>
      <c r="C732" s="13">
        <v>880</v>
      </c>
      <c r="H732" s="50"/>
      <c r="J732" s="50"/>
      <c r="K732" s="50"/>
    </row>
    <row r="733" spans="1:3" s="41" customFormat="1" ht="15" customHeight="1">
      <c r="A733" s="52">
        <v>2100403</v>
      </c>
      <c r="B733" s="49" t="s">
        <v>602</v>
      </c>
      <c r="C733" s="13">
        <v>2847</v>
      </c>
    </row>
    <row r="734" spans="1:3" s="41" customFormat="1" ht="15" customHeight="1">
      <c r="A734" s="52">
        <v>2100404</v>
      </c>
      <c r="B734" s="49" t="s">
        <v>603</v>
      </c>
      <c r="C734" s="13"/>
    </row>
    <row r="735" spans="1:10" s="41" customFormat="1" ht="15" customHeight="1">
      <c r="A735" s="52">
        <v>2100405</v>
      </c>
      <c r="B735" s="49" t="s">
        <v>604</v>
      </c>
      <c r="C735" s="13"/>
      <c r="J735" s="50"/>
    </row>
    <row r="736" spans="1:3" s="41" customFormat="1" ht="15" customHeight="1">
      <c r="A736" s="52">
        <v>2100406</v>
      </c>
      <c r="B736" s="49" t="s">
        <v>605</v>
      </c>
      <c r="C736" s="13">
        <v>1452</v>
      </c>
    </row>
    <row r="737" spans="1:3" s="41" customFormat="1" ht="15" customHeight="1">
      <c r="A737" s="52">
        <v>2100407</v>
      </c>
      <c r="B737" s="49" t="s">
        <v>606</v>
      </c>
      <c r="C737" s="13">
        <v>210</v>
      </c>
    </row>
    <row r="738" spans="1:3" s="41" customFormat="1" ht="15" customHeight="1">
      <c r="A738" s="52">
        <v>2100408</v>
      </c>
      <c r="B738" s="49" t="s">
        <v>607</v>
      </c>
      <c r="C738" s="13">
        <v>6783</v>
      </c>
    </row>
    <row r="739" spans="1:3" s="41" customFormat="1" ht="15" customHeight="1">
      <c r="A739" s="52">
        <v>2100409</v>
      </c>
      <c r="B739" s="49" t="s">
        <v>608</v>
      </c>
      <c r="C739" s="13">
        <v>2546</v>
      </c>
    </row>
    <row r="740" spans="1:10" s="41" customFormat="1" ht="15" customHeight="1">
      <c r="A740" s="52">
        <v>2100410</v>
      </c>
      <c r="B740" s="49" t="s">
        <v>609</v>
      </c>
      <c r="C740" s="13"/>
      <c r="J740" s="50"/>
    </row>
    <row r="741" spans="1:3" s="41" customFormat="1" ht="15" customHeight="1">
      <c r="A741" s="52">
        <v>2100499</v>
      </c>
      <c r="B741" s="49" t="s">
        <v>610</v>
      </c>
      <c r="C741" s="13">
        <v>545</v>
      </c>
    </row>
    <row r="742" spans="1:3" s="44" customFormat="1" ht="15" customHeight="1">
      <c r="A742" s="27">
        <v>21006</v>
      </c>
      <c r="B742" s="46" t="s">
        <v>611</v>
      </c>
      <c r="C742" s="20">
        <f>SUM(C743:C744)</f>
        <v>125</v>
      </c>
    </row>
    <row r="743" spans="1:3" s="41" customFormat="1" ht="15" customHeight="1">
      <c r="A743" s="52">
        <v>2100601</v>
      </c>
      <c r="B743" s="49" t="s">
        <v>612</v>
      </c>
      <c r="C743" s="13">
        <v>71</v>
      </c>
    </row>
    <row r="744" spans="1:3" s="41" customFormat="1" ht="15" customHeight="1">
      <c r="A744" s="52">
        <v>2100699</v>
      </c>
      <c r="B744" s="49" t="s">
        <v>613</v>
      </c>
      <c r="C744" s="13">
        <v>54</v>
      </c>
    </row>
    <row r="745" spans="1:3" s="44" customFormat="1" ht="15" customHeight="1">
      <c r="A745" s="27">
        <v>21007</v>
      </c>
      <c r="B745" s="46" t="s">
        <v>614</v>
      </c>
      <c r="C745" s="20">
        <f>SUM(C746:C748)</f>
        <v>4219</v>
      </c>
    </row>
    <row r="746" spans="1:3" s="41" customFormat="1" ht="15" customHeight="1">
      <c r="A746" s="52">
        <v>2100716</v>
      </c>
      <c r="B746" s="49" t="s">
        <v>615</v>
      </c>
      <c r="C746" s="13">
        <v>5</v>
      </c>
    </row>
    <row r="747" spans="1:11" s="41" customFormat="1" ht="15" customHeight="1">
      <c r="A747" s="52">
        <v>2100717</v>
      </c>
      <c r="B747" s="49" t="s">
        <v>616</v>
      </c>
      <c r="C747" s="13">
        <v>1892</v>
      </c>
      <c r="K747" s="50"/>
    </row>
    <row r="748" spans="1:3" s="41" customFormat="1" ht="15" customHeight="1">
      <c r="A748" s="52">
        <v>2100799</v>
      </c>
      <c r="B748" s="49" t="s">
        <v>617</v>
      </c>
      <c r="C748" s="13">
        <v>2322</v>
      </c>
    </row>
    <row r="749" spans="1:3" s="44" customFormat="1" ht="15" customHeight="1">
      <c r="A749" s="27">
        <v>21010</v>
      </c>
      <c r="B749" s="46" t="s">
        <v>618</v>
      </c>
      <c r="C749" s="20">
        <f>SUM(C750:C758)</f>
        <v>5376</v>
      </c>
    </row>
    <row r="750" spans="1:3" s="41" customFormat="1" ht="15" customHeight="1">
      <c r="A750" s="52">
        <v>2101001</v>
      </c>
      <c r="B750" s="49" t="s">
        <v>64</v>
      </c>
      <c r="C750" s="13">
        <v>3245</v>
      </c>
    </row>
    <row r="751" spans="1:10" s="41" customFormat="1" ht="15" customHeight="1">
      <c r="A751" s="52">
        <v>2101002</v>
      </c>
      <c r="B751" s="49" t="s">
        <v>65</v>
      </c>
      <c r="C751" s="13">
        <v>107</v>
      </c>
      <c r="J751" s="50"/>
    </row>
    <row r="752" spans="1:3" s="41" customFormat="1" ht="15" customHeight="1">
      <c r="A752" s="52">
        <v>2101003</v>
      </c>
      <c r="B752" s="49" t="s">
        <v>66</v>
      </c>
      <c r="C752" s="13"/>
    </row>
    <row r="753" spans="1:3" s="41" customFormat="1" ht="15" customHeight="1">
      <c r="A753" s="52">
        <v>2101012</v>
      </c>
      <c r="B753" s="49" t="s">
        <v>619</v>
      </c>
      <c r="C753" s="13"/>
    </row>
    <row r="754" spans="1:3" s="41" customFormat="1" ht="15" customHeight="1">
      <c r="A754" s="52">
        <v>2101014</v>
      </c>
      <c r="B754" s="49" t="s">
        <v>620</v>
      </c>
      <c r="C754" s="13"/>
    </row>
    <row r="755" spans="1:3" s="41" customFormat="1" ht="15" customHeight="1">
      <c r="A755" s="52">
        <v>2101015</v>
      </c>
      <c r="B755" s="49" t="s">
        <v>621</v>
      </c>
      <c r="C755" s="13"/>
    </row>
    <row r="756" spans="1:3" s="41" customFormat="1" ht="15" customHeight="1">
      <c r="A756" s="52">
        <v>2101016</v>
      </c>
      <c r="B756" s="49" t="s">
        <v>622</v>
      </c>
      <c r="C756" s="13">
        <v>99</v>
      </c>
    </row>
    <row r="757" spans="1:3" s="41" customFormat="1" ht="15" customHeight="1">
      <c r="A757" s="52">
        <v>2101050</v>
      </c>
      <c r="B757" s="49" t="s">
        <v>73</v>
      </c>
      <c r="C757" s="13">
        <v>671</v>
      </c>
    </row>
    <row r="758" spans="1:3" s="41" customFormat="1" ht="15" customHeight="1">
      <c r="A758" s="52">
        <v>2101099</v>
      </c>
      <c r="B758" s="49" t="s">
        <v>623</v>
      </c>
      <c r="C758" s="13">
        <v>1254</v>
      </c>
    </row>
    <row r="759" spans="1:3" s="44" customFormat="1" ht="15" customHeight="1">
      <c r="A759" s="27">
        <v>21011</v>
      </c>
      <c r="B759" s="46" t="s">
        <v>624</v>
      </c>
      <c r="C759" s="20">
        <f>SUM(C760:C763)</f>
        <v>9180</v>
      </c>
    </row>
    <row r="760" spans="1:3" s="41" customFormat="1" ht="15" customHeight="1">
      <c r="A760" s="52">
        <v>2101101</v>
      </c>
      <c r="B760" s="49" t="s">
        <v>625</v>
      </c>
      <c r="C760" s="13">
        <v>3633</v>
      </c>
    </row>
    <row r="761" spans="1:3" s="41" customFormat="1" ht="15" customHeight="1">
      <c r="A761" s="52">
        <v>2101102</v>
      </c>
      <c r="B761" s="49" t="s">
        <v>626</v>
      </c>
      <c r="C761" s="13">
        <v>4292</v>
      </c>
    </row>
    <row r="762" spans="1:3" s="41" customFormat="1" ht="15" customHeight="1">
      <c r="A762" s="52">
        <v>2101103</v>
      </c>
      <c r="B762" s="49" t="s">
        <v>627</v>
      </c>
      <c r="C762" s="13">
        <v>1255</v>
      </c>
    </row>
    <row r="763" spans="1:3" s="41" customFormat="1" ht="15" customHeight="1">
      <c r="A763" s="52">
        <v>2101199</v>
      </c>
      <c r="B763" s="49" t="s">
        <v>628</v>
      </c>
      <c r="C763" s="13"/>
    </row>
    <row r="764" spans="1:3" s="44" customFormat="1" ht="15" customHeight="1">
      <c r="A764" s="27">
        <v>21012</v>
      </c>
      <c r="B764" s="46" t="s">
        <v>629</v>
      </c>
      <c r="C764" s="20">
        <f>SUM(C765:C769)</f>
        <v>31469</v>
      </c>
    </row>
    <row r="765" spans="1:3" s="41" customFormat="1" ht="15" customHeight="1">
      <c r="A765" s="52">
        <v>2101201</v>
      </c>
      <c r="B765" s="49" t="s">
        <v>630</v>
      </c>
      <c r="C765" s="13"/>
    </row>
    <row r="766" spans="1:11" s="44" customFormat="1" ht="15" customHeight="1">
      <c r="A766" s="52">
        <v>2101202</v>
      </c>
      <c r="B766" s="49" t="s">
        <v>631</v>
      </c>
      <c r="C766" s="13">
        <v>31469</v>
      </c>
      <c r="D766" s="41"/>
      <c r="J766" s="47"/>
      <c r="K766" s="47"/>
    </row>
    <row r="767" spans="1:3" s="41" customFormat="1" ht="15" customHeight="1">
      <c r="A767" s="52">
        <v>2101203</v>
      </c>
      <c r="B767" s="49" t="s">
        <v>632</v>
      </c>
      <c r="C767" s="13"/>
    </row>
    <row r="768" spans="1:3" s="41" customFormat="1" ht="15" customHeight="1">
      <c r="A768" s="52">
        <v>2101204</v>
      </c>
      <c r="B768" s="49" t="s">
        <v>633</v>
      </c>
      <c r="C768" s="13"/>
    </row>
    <row r="769" spans="1:11" s="41" customFormat="1" ht="15" customHeight="1">
      <c r="A769" s="52">
        <v>2101299</v>
      </c>
      <c r="B769" s="49" t="s">
        <v>634</v>
      </c>
      <c r="C769" s="13"/>
      <c r="J769" s="50"/>
      <c r="K769" s="50"/>
    </row>
    <row r="770" spans="1:3" s="44" customFormat="1" ht="15" customHeight="1">
      <c r="A770" s="27">
        <v>21013</v>
      </c>
      <c r="B770" s="46" t="s">
        <v>635</v>
      </c>
      <c r="C770" s="20">
        <f>SUM(C771:C773)</f>
        <v>2615</v>
      </c>
    </row>
    <row r="771" spans="1:3" s="41" customFormat="1" ht="15" customHeight="1">
      <c r="A771" s="52">
        <v>2101301</v>
      </c>
      <c r="B771" s="49" t="s">
        <v>636</v>
      </c>
      <c r="C771" s="13">
        <v>2209</v>
      </c>
    </row>
    <row r="772" spans="1:3" s="41" customFormat="1" ht="15" customHeight="1">
      <c r="A772" s="52">
        <v>2101302</v>
      </c>
      <c r="B772" s="49" t="s">
        <v>637</v>
      </c>
      <c r="C772" s="13">
        <v>44</v>
      </c>
    </row>
    <row r="773" spans="1:3" s="41" customFormat="1" ht="15" customHeight="1">
      <c r="A773" s="52">
        <v>2101399</v>
      </c>
      <c r="B773" s="49" t="s">
        <v>638</v>
      </c>
      <c r="C773" s="13">
        <v>362</v>
      </c>
    </row>
    <row r="774" spans="1:3" s="44" customFormat="1" ht="15" customHeight="1">
      <c r="A774" s="27">
        <v>21014</v>
      </c>
      <c r="B774" s="46" t="s">
        <v>639</v>
      </c>
      <c r="C774" s="20">
        <f>SUM(C775:C776)</f>
        <v>240</v>
      </c>
    </row>
    <row r="775" spans="1:3" s="41" customFormat="1" ht="15" customHeight="1">
      <c r="A775" s="52">
        <v>2101401</v>
      </c>
      <c r="B775" s="49" t="s">
        <v>640</v>
      </c>
      <c r="C775" s="13">
        <v>240</v>
      </c>
    </row>
    <row r="776" spans="1:4" s="44" customFormat="1" ht="15" customHeight="1">
      <c r="A776" s="52">
        <v>2101499</v>
      </c>
      <c r="B776" s="49" t="s">
        <v>641</v>
      </c>
      <c r="C776" s="13"/>
      <c r="D776" s="41"/>
    </row>
    <row r="777" spans="1:3" s="44" customFormat="1" ht="15" customHeight="1">
      <c r="A777" s="27">
        <v>21099</v>
      </c>
      <c r="B777" s="46" t="s">
        <v>642</v>
      </c>
      <c r="C777" s="20">
        <f>C778</f>
        <v>4530</v>
      </c>
    </row>
    <row r="778" spans="1:3" s="41" customFormat="1" ht="15" customHeight="1">
      <c r="A778" s="52">
        <v>2109901</v>
      </c>
      <c r="B778" s="49" t="s">
        <v>643</v>
      </c>
      <c r="C778" s="13">
        <v>4530</v>
      </c>
    </row>
    <row r="779" spans="1:10" s="44" customFormat="1" ht="15" customHeight="1">
      <c r="A779" s="27">
        <v>211</v>
      </c>
      <c r="B779" s="46" t="s">
        <v>644</v>
      </c>
      <c r="C779" s="20">
        <f>C780+C789+C793+C801+C807+C814+C820+C823+C826+C828+C830+C836+C838+C840+C855</f>
        <v>59253</v>
      </c>
      <c r="J779" s="47"/>
    </row>
    <row r="780" spans="1:10" s="44" customFormat="1" ht="15" customHeight="1">
      <c r="A780" s="27">
        <v>21101</v>
      </c>
      <c r="B780" s="46" t="s">
        <v>645</v>
      </c>
      <c r="C780" s="20">
        <f>SUM(C781:C788)</f>
        <v>3369</v>
      </c>
      <c r="J780" s="47"/>
    </row>
    <row r="781" spans="1:11" s="41" customFormat="1" ht="15" customHeight="1">
      <c r="A781" s="52">
        <v>2110101</v>
      </c>
      <c r="B781" s="49" t="s">
        <v>64</v>
      </c>
      <c r="C781" s="13">
        <v>2205</v>
      </c>
      <c r="H781" s="50"/>
      <c r="J781" s="50"/>
      <c r="K781" s="50"/>
    </row>
    <row r="782" spans="1:3" s="41" customFormat="1" ht="15" customHeight="1">
      <c r="A782" s="52">
        <v>2110102</v>
      </c>
      <c r="B782" s="49" t="s">
        <v>65</v>
      </c>
      <c r="C782" s="13">
        <v>296</v>
      </c>
    </row>
    <row r="783" spans="1:3" s="41" customFormat="1" ht="15" customHeight="1">
      <c r="A783" s="52">
        <v>2110103</v>
      </c>
      <c r="B783" s="49" t="s">
        <v>66</v>
      </c>
      <c r="C783" s="13">
        <v>211</v>
      </c>
    </row>
    <row r="784" spans="1:3" s="41" customFormat="1" ht="15" customHeight="1">
      <c r="A784" s="52">
        <v>2110104</v>
      </c>
      <c r="B784" s="49" t="s">
        <v>646</v>
      </c>
      <c r="C784" s="13"/>
    </row>
    <row r="785" spans="1:3" s="41" customFormat="1" ht="15" customHeight="1">
      <c r="A785" s="52">
        <v>2110105</v>
      </c>
      <c r="B785" s="49" t="s">
        <v>647</v>
      </c>
      <c r="C785" s="13">
        <v>21</v>
      </c>
    </row>
    <row r="786" spans="1:3" s="41" customFormat="1" ht="15" customHeight="1">
      <c r="A786" s="52">
        <v>2110106</v>
      </c>
      <c r="B786" s="49" t="s">
        <v>648</v>
      </c>
      <c r="C786" s="13"/>
    </row>
    <row r="787" spans="1:3" s="41" customFormat="1" ht="15" customHeight="1">
      <c r="A787" s="52">
        <v>2110107</v>
      </c>
      <c r="B787" s="49" t="s">
        <v>649</v>
      </c>
      <c r="C787" s="13"/>
    </row>
    <row r="788" spans="1:3" s="41" customFormat="1" ht="15" customHeight="1">
      <c r="A788" s="52">
        <v>2110199</v>
      </c>
      <c r="B788" s="49" t="s">
        <v>650</v>
      </c>
      <c r="C788" s="13">
        <v>636</v>
      </c>
    </row>
    <row r="789" spans="1:3" s="44" customFormat="1" ht="15" customHeight="1">
      <c r="A789" s="27">
        <v>21102</v>
      </c>
      <c r="B789" s="46" t="s">
        <v>651</v>
      </c>
      <c r="C789" s="20">
        <f>SUM(C790:C792)</f>
        <v>1682</v>
      </c>
    </row>
    <row r="790" spans="1:3" s="41" customFormat="1" ht="15" customHeight="1">
      <c r="A790" s="52">
        <v>2110203</v>
      </c>
      <c r="B790" s="49" t="s">
        <v>652</v>
      </c>
      <c r="C790" s="13">
        <v>5</v>
      </c>
    </row>
    <row r="791" spans="1:3" s="41" customFormat="1" ht="15" customHeight="1">
      <c r="A791" s="52">
        <v>2110204</v>
      </c>
      <c r="B791" s="49" t="s">
        <v>653</v>
      </c>
      <c r="C791" s="13"/>
    </row>
    <row r="792" spans="1:3" s="41" customFormat="1" ht="15" customHeight="1">
      <c r="A792" s="52">
        <v>2110299</v>
      </c>
      <c r="B792" s="49" t="s">
        <v>654</v>
      </c>
      <c r="C792" s="13">
        <v>1677</v>
      </c>
    </row>
    <row r="793" spans="1:3" s="44" customFormat="1" ht="15" customHeight="1">
      <c r="A793" s="27">
        <v>21103</v>
      </c>
      <c r="B793" s="46" t="s">
        <v>655</v>
      </c>
      <c r="C793" s="20">
        <f>SUM(C794:C800)</f>
        <v>28158</v>
      </c>
    </row>
    <row r="794" spans="1:3" s="41" customFormat="1" ht="15" customHeight="1">
      <c r="A794" s="52">
        <v>2110301</v>
      </c>
      <c r="B794" s="49" t="s">
        <v>656</v>
      </c>
      <c r="C794" s="13">
        <v>3</v>
      </c>
    </row>
    <row r="795" spans="1:11" s="41" customFormat="1" ht="15" customHeight="1">
      <c r="A795" s="52">
        <v>2110302</v>
      </c>
      <c r="B795" s="49" t="s">
        <v>657</v>
      </c>
      <c r="C795" s="13">
        <v>20491</v>
      </c>
      <c r="H795" s="50"/>
      <c r="K795" s="50"/>
    </row>
    <row r="796" spans="1:3" s="41" customFormat="1" ht="15" customHeight="1">
      <c r="A796" s="52">
        <v>2110303</v>
      </c>
      <c r="B796" s="49" t="s">
        <v>658</v>
      </c>
      <c r="C796" s="13"/>
    </row>
    <row r="797" spans="1:11" s="41" customFormat="1" ht="15" customHeight="1">
      <c r="A797" s="52">
        <v>2110304</v>
      </c>
      <c r="B797" s="49" t="s">
        <v>659</v>
      </c>
      <c r="C797" s="13">
        <v>350</v>
      </c>
      <c r="K797" s="50"/>
    </row>
    <row r="798" spans="1:3" s="41" customFormat="1" ht="15" customHeight="1">
      <c r="A798" s="52">
        <v>2110305</v>
      </c>
      <c r="B798" s="49" t="s">
        <v>660</v>
      </c>
      <c r="C798" s="13"/>
    </row>
    <row r="799" spans="1:3" s="41" customFormat="1" ht="15" customHeight="1">
      <c r="A799" s="52">
        <v>2110306</v>
      </c>
      <c r="B799" s="49" t="s">
        <v>661</v>
      </c>
      <c r="C799" s="13"/>
    </row>
    <row r="800" spans="1:3" s="41" customFormat="1" ht="15" customHeight="1">
      <c r="A800" s="52">
        <v>2110399</v>
      </c>
      <c r="B800" s="49" t="s">
        <v>662</v>
      </c>
      <c r="C800" s="13">
        <v>7314</v>
      </c>
    </row>
    <row r="801" spans="1:3" s="44" customFormat="1" ht="15" customHeight="1">
      <c r="A801" s="27">
        <v>21104</v>
      </c>
      <c r="B801" s="46" t="s">
        <v>663</v>
      </c>
      <c r="C801" s="20">
        <f>SUM(C802:C806)</f>
        <v>20109</v>
      </c>
    </row>
    <row r="802" spans="1:3" s="41" customFormat="1" ht="15" customHeight="1">
      <c r="A802" s="52">
        <v>2110401</v>
      </c>
      <c r="B802" s="49" t="s">
        <v>664</v>
      </c>
      <c r="C802" s="13">
        <v>16420</v>
      </c>
    </row>
    <row r="803" spans="1:8" s="41" customFormat="1" ht="15" customHeight="1">
      <c r="A803" s="52">
        <v>2110402</v>
      </c>
      <c r="B803" s="49" t="s">
        <v>665</v>
      </c>
      <c r="C803" s="13">
        <v>189</v>
      </c>
      <c r="H803" s="50"/>
    </row>
    <row r="804" spans="1:3" s="41" customFormat="1" ht="15" customHeight="1">
      <c r="A804" s="52">
        <v>2110403</v>
      </c>
      <c r="B804" s="49" t="s">
        <v>666</v>
      </c>
      <c r="C804" s="13"/>
    </row>
    <row r="805" spans="1:3" s="41" customFormat="1" ht="15" customHeight="1">
      <c r="A805" s="52">
        <v>2110404</v>
      </c>
      <c r="B805" s="49" t="s">
        <v>667</v>
      </c>
      <c r="C805" s="13"/>
    </row>
    <row r="806" spans="1:3" s="41" customFormat="1" ht="15" customHeight="1">
      <c r="A806" s="52">
        <v>2110499</v>
      </c>
      <c r="B806" s="49" t="s">
        <v>668</v>
      </c>
      <c r="C806" s="13">
        <v>3500</v>
      </c>
    </row>
    <row r="807" spans="1:3" s="44" customFormat="1" ht="15" customHeight="1">
      <c r="A807" s="27">
        <v>21105</v>
      </c>
      <c r="B807" s="46" t="s">
        <v>669</v>
      </c>
      <c r="C807" s="20">
        <f>SUM(C808:C813)</f>
        <v>2049</v>
      </c>
    </row>
    <row r="808" spans="1:3" s="41" customFormat="1" ht="15" customHeight="1">
      <c r="A808" s="52">
        <v>2110501</v>
      </c>
      <c r="B808" s="49" t="s">
        <v>670</v>
      </c>
      <c r="C808" s="13"/>
    </row>
    <row r="809" spans="1:3" s="41" customFormat="1" ht="15" customHeight="1">
      <c r="A809" s="52">
        <v>2110502</v>
      </c>
      <c r="B809" s="49" t="s">
        <v>671</v>
      </c>
      <c r="C809" s="13">
        <v>1544</v>
      </c>
    </row>
    <row r="810" spans="1:3" s="41" customFormat="1" ht="15" customHeight="1">
      <c r="A810" s="52">
        <v>2110503</v>
      </c>
      <c r="B810" s="49" t="s">
        <v>672</v>
      </c>
      <c r="C810" s="13">
        <v>250</v>
      </c>
    </row>
    <row r="811" spans="1:3" s="41" customFormat="1" ht="15" customHeight="1">
      <c r="A811" s="52">
        <v>2110506</v>
      </c>
      <c r="B811" s="49" t="s">
        <v>673</v>
      </c>
      <c r="C811" s="13"/>
    </row>
    <row r="812" spans="1:3" s="41" customFormat="1" ht="15" customHeight="1">
      <c r="A812" s="52">
        <v>2110507</v>
      </c>
      <c r="B812" s="49" t="s">
        <v>674</v>
      </c>
      <c r="C812" s="13"/>
    </row>
    <row r="813" spans="1:3" s="41" customFormat="1" ht="15" customHeight="1">
      <c r="A813" s="52">
        <v>2110599</v>
      </c>
      <c r="B813" s="49" t="s">
        <v>675</v>
      </c>
      <c r="C813" s="13">
        <v>255</v>
      </c>
    </row>
    <row r="814" spans="1:3" s="44" customFormat="1" ht="15" customHeight="1">
      <c r="A814" s="27">
        <v>21106</v>
      </c>
      <c r="B814" s="46" t="s">
        <v>676</v>
      </c>
      <c r="C814" s="20">
        <f>SUM(C815:C819)</f>
        <v>690</v>
      </c>
    </row>
    <row r="815" spans="1:3" s="41" customFormat="1" ht="15" customHeight="1">
      <c r="A815" s="52">
        <v>2110602</v>
      </c>
      <c r="B815" s="49" t="s">
        <v>677</v>
      </c>
      <c r="C815" s="13">
        <v>369</v>
      </c>
    </row>
    <row r="816" spans="1:10" s="41" customFormat="1" ht="15" customHeight="1">
      <c r="A816" s="52">
        <v>2110603</v>
      </c>
      <c r="B816" s="49" t="s">
        <v>678</v>
      </c>
      <c r="C816" s="13">
        <v>67</v>
      </c>
      <c r="J816" s="50"/>
    </row>
    <row r="817" spans="1:3" s="41" customFormat="1" ht="15" customHeight="1">
      <c r="A817" s="52">
        <v>2110604</v>
      </c>
      <c r="B817" s="49" t="s">
        <v>679</v>
      </c>
      <c r="C817" s="13">
        <v>126</v>
      </c>
    </row>
    <row r="818" spans="1:3" s="41" customFormat="1" ht="15" customHeight="1">
      <c r="A818" s="52">
        <v>2110605</v>
      </c>
      <c r="B818" s="49" t="s">
        <v>680</v>
      </c>
      <c r="C818" s="13">
        <v>128</v>
      </c>
    </row>
    <row r="819" spans="1:3" s="41" customFormat="1" ht="15" customHeight="1">
      <c r="A819" s="52">
        <v>2110699</v>
      </c>
      <c r="B819" s="49" t="s">
        <v>681</v>
      </c>
      <c r="C819" s="13"/>
    </row>
    <row r="820" spans="1:3" s="44" customFormat="1" ht="15" customHeight="1">
      <c r="A820" s="27">
        <v>21107</v>
      </c>
      <c r="B820" s="46" t="s">
        <v>682</v>
      </c>
      <c r="C820" s="51">
        <f>SUM(C821:C822)</f>
        <v>0</v>
      </c>
    </row>
    <row r="821" spans="1:3" s="41" customFormat="1" ht="15" customHeight="1">
      <c r="A821" s="52">
        <v>2110704</v>
      </c>
      <c r="B821" s="49" t="s">
        <v>683</v>
      </c>
      <c r="C821" s="13"/>
    </row>
    <row r="822" spans="1:3" s="41" customFormat="1" ht="15" customHeight="1">
      <c r="A822" s="52">
        <v>2110799</v>
      </c>
      <c r="B822" s="49" t="s">
        <v>684</v>
      </c>
      <c r="C822" s="13"/>
    </row>
    <row r="823" spans="1:3" s="44" customFormat="1" ht="15" customHeight="1">
      <c r="A823" s="27">
        <v>21108</v>
      </c>
      <c r="B823" s="46" t="s">
        <v>685</v>
      </c>
      <c r="C823" s="51">
        <f>SUM(C824:C825)</f>
        <v>0</v>
      </c>
    </row>
    <row r="824" spans="1:3" s="41" customFormat="1" ht="15" customHeight="1">
      <c r="A824" s="52">
        <v>2110804</v>
      </c>
      <c r="B824" s="49" t="s">
        <v>686</v>
      </c>
      <c r="C824" s="13"/>
    </row>
    <row r="825" spans="1:3" s="41" customFormat="1" ht="15" customHeight="1">
      <c r="A825" s="52">
        <v>2110899</v>
      </c>
      <c r="B825" s="49" t="s">
        <v>687</v>
      </c>
      <c r="C825" s="13"/>
    </row>
    <row r="826" spans="1:3" s="44" customFormat="1" ht="15" customHeight="1">
      <c r="A826" s="27">
        <v>21109</v>
      </c>
      <c r="B826" s="46" t="s">
        <v>688</v>
      </c>
      <c r="C826" s="51">
        <f>C827</f>
        <v>0</v>
      </c>
    </row>
    <row r="827" spans="1:3" s="41" customFormat="1" ht="15" customHeight="1">
      <c r="A827" s="52">
        <v>2110901</v>
      </c>
      <c r="B827" s="49" t="s">
        <v>689</v>
      </c>
      <c r="C827" s="13"/>
    </row>
    <row r="828" spans="1:3" s="44" customFormat="1" ht="15" customHeight="1">
      <c r="A828" s="27">
        <v>21110</v>
      </c>
      <c r="B828" s="46" t="s">
        <v>690</v>
      </c>
      <c r="C828" s="51">
        <f>C829</f>
        <v>0</v>
      </c>
    </row>
    <row r="829" spans="1:3" s="41" customFormat="1" ht="15" customHeight="1">
      <c r="A829" s="52">
        <v>2111001</v>
      </c>
      <c r="B829" s="49" t="s">
        <v>691</v>
      </c>
      <c r="C829" s="13"/>
    </row>
    <row r="830" spans="1:3" s="44" customFormat="1" ht="15" customHeight="1">
      <c r="A830" s="27">
        <v>21111</v>
      </c>
      <c r="B830" s="46" t="s">
        <v>692</v>
      </c>
      <c r="C830" s="20">
        <f>SUM(C831:C835)</f>
        <v>1310</v>
      </c>
    </row>
    <row r="831" spans="1:3" s="41" customFormat="1" ht="15" customHeight="1">
      <c r="A831" s="52">
        <v>2111101</v>
      </c>
      <c r="B831" s="49" t="s">
        <v>693</v>
      </c>
      <c r="C831" s="13">
        <v>1140</v>
      </c>
    </row>
    <row r="832" spans="1:3" s="41" customFormat="1" ht="15" customHeight="1">
      <c r="A832" s="52">
        <v>2111102</v>
      </c>
      <c r="B832" s="49" t="s">
        <v>694</v>
      </c>
      <c r="C832" s="13"/>
    </row>
    <row r="833" spans="1:3" s="41" customFormat="1" ht="15" customHeight="1">
      <c r="A833" s="52">
        <v>2111103</v>
      </c>
      <c r="B833" s="49" t="s">
        <v>695</v>
      </c>
      <c r="C833" s="13"/>
    </row>
    <row r="834" spans="1:3" s="41" customFormat="1" ht="15" customHeight="1">
      <c r="A834" s="52">
        <v>2111104</v>
      </c>
      <c r="B834" s="49" t="s">
        <v>696</v>
      </c>
      <c r="C834" s="13">
        <v>170</v>
      </c>
    </row>
    <row r="835" spans="1:3" s="41" customFormat="1" ht="15" customHeight="1">
      <c r="A835" s="52">
        <v>2111199</v>
      </c>
      <c r="B835" s="49" t="s">
        <v>697</v>
      </c>
      <c r="C835" s="13"/>
    </row>
    <row r="836" spans="1:3" s="44" customFormat="1" ht="15" customHeight="1">
      <c r="A836" s="27">
        <v>21112</v>
      </c>
      <c r="B836" s="46" t="s">
        <v>698</v>
      </c>
      <c r="C836" s="51">
        <f>C837</f>
        <v>0</v>
      </c>
    </row>
    <row r="837" spans="1:3" s="41" customFormat="1" ht="15" customHeight="1">
      <c r="A837" s="52">
        <v>2111201</v>
      </c>
      <c r="B837" s="49" t="s">
        <v>699</v>
      </c>
      <c r="C837" s="13"/>
    </row>
    <row r="838" spans="1:3" s="44" customFormat="1" ht="15" customHeight="1">
      <c r="A838" s="27">
        <v>21113</v>
      </c>
      <c r="B838" s="46" t="s">
        <v>700</v>
      </c>
      <c r="C838" s="51">
        <f>C839</f>
        <v>0</v>
      </c>
    </row>
    <row r="839" spans="1:3" s="41" customFormat="1" ht="15" customHeight="1">
      <c r="A839" s="52">
        <v>2111301</v>
      </c>
      <c r="B839" s="49" t="s">
        <v>701</v>
      </c>
      <c r="C839" s="13"/>
    </row>
    <row r="840" spans="1:3" s="44" customFormat="1" ht="15" customHeight="1">
      <c r="A840" s="27">
        <v>21114</v>
      </c>
      <c r="B840" s="46" t="s">
        <v>702</v>
      </c>
      <c r="C840" s="20">
        <f>SUM(C841:C854)</f>
        <v>131</v>
      </c>
    </row>
    <row r="841" spans="1:3" s="41" customFormat="1" ht="15" customHeight="1">
      <c r="A841" s="52">
        <v>2111401</v>
      </c>
      <c r="B841" s="49" t="s">
        <v>64</v>
      </c>
      <c r="C841" s="13"/>
    </row>
    <row r="842" spans="1:3" s="41" customFormat="1" ht="15" customHeight="1">
      <c r="A842" s="52">
        <v>2111402</v>
      </c>
      <c r="B842" s="49" t="s">
        <v>65</v>
      </c>
      <c r="C842" s="13"/>
    </row>
    <row r="843" spans="1:3" s="41" customFormat="1" ht="15" customHeight="1">
      <c r="A843" s="52">
        <v>2111403</v>
      </c>
      <c r="B843" s="49" t="s">
        <v>66</v>
      </c>
      <c r="C843" s="13"/>
    </row>
    <row r="844" spans="1:3" s="41" customFormat="1" ht="15" customHeight="1">
      <c r="A844" s="52">
        <v>2111404</v>
      </c>
      <c r="B844" s="49" t="s">
        <v>703</v>
      </c>
      <c r="C844" s="13"/>
    </row>
    <row r="845" spans="1:3" s="41" customFormat="1" ht="15" customHeight="1">
      <c r="A845" s="52">
        <v>2111405</v>
      </c>
      <c r="B845" s="49" t="s">
        <v>704</v>
      </c>
      <c r="C845" s="13"/>
    </row>
    <row r="846" spans="1:3" s="41" customFormat="1" ht="15" customHeight="1">
      <c r="A846" s="52">
        <v>2111406</v>
      </c>
      <c r="B846" s="49" t="s">
        <v>705</v>
      </c>
      <c r="C846" s="13"/>
    </row>
    <row r="847" spans="1:3" s="41" customFormat="1" ht="15" customHeight="1">
      <c r="A847" s="52">
        <v>2111407</v>
      </c>
      <c r="B847" s="49" t="s">
        <v>706</v>
      </c>
      <c r="C847" s="13">
        <v>131</v>
      </c>
    </row>
    <row r="848" spans="1:3" s="41" customFormat="1" ht="15" customHeight="1">
      <c r="A848" s="52">
        <v>2111408</v>
      </c>
      <c r="B848" s="49" t="s">
        <v>707</v>
      </c>
      <c r="C848" s="13"/>
    </row>
    <row r="849" spans="1:3" s="41" customFormat="1" ht="15" customHeight="1">
      <c r="A849" s="52">
        <v>2111409</v>
      </c>
      <c r="B849" s="49" t="s">
        <v>708</v>
      </c>
      <c r="C849" s="13"/>
    </row>
    <row r="850" spans="1:3" s="41" customFormat="1" ht="15" customHeight="1">
      <c r="A850" s="52">
        <v>2111410</v>
      </c>
      <c r="B850" s="49" t="s">
        <v>709</v>
      </c>
      <c r="C850" s="13"/>
    </row>
    <row r="851" spans="1:4" s="44" customFormat="1" ht="15" customHeight="1">
      <c r="A851" s="52">
        <v>2111411</v>
      </c>
      <c r="B851" s="49" t="s">
        <v>107</v>
      </c>
      <c r="C851" s="13"/>
      <c r="D851" s="41"/>
    </row>
    <row r="852" spans="1:3" s="41" customFormat="1" ht="15" customHeight="1">
      <c r="A852" s="52">
        <v>2111413</v>
      </c>
      <c r="B852" s="49" t="s">
        <v>710</v>
      </c>
      <c r="C852" s="13"/>
    </row>
    <row r="853" spans="1:3" s="41" customFormat="1" ht="15" customHeight="1">
      <c r="A853" s="52">
        <v>2111450</v>
      </c>
      <c r="B853" s="49" t="s">
        <v>73</v>
      </c>
      <c r="C853" s="13"/>
    </row>
    <row r="854" spans="1:3" s="41" customFormat="1" ht="15" customHeight="1">
      <c r="A854" s="52">
        <v>2111499</v>
      </c>
      <c r="B854" s="49" t="s">
        <v>711</v>
      </c>
      <c r="C854" s="13"/>
    </row>
    <row r="855" spans="1:3" s="44" customFormat="1" ht="15" customHeight="1">
      <c r="A855" s="27">
        <v>21199</v>
      </c>
      <c r="B855" s="46" t="s">
        <v>712</v>
      </c>
      <c r="C855" s="20">
        <f>C856</f>
        <v>1755</v>
      </c>
    </row>
    <row r="856" spans="1:3" s="41" customFormat="1" ht="15" customHeight="1">
      <c r="A856" s="52">
        <v>2119901</v>
      </c>
      <c r="B856" s="49" t="s">
        <v>713</v>
      </c>
      <c r="C856" s="13">
        <v>1755</v>
      </c>
    </row>
    <row r="857" spans="1:3" s="44" customFormat="1" ht="15" customHeight="1">
      <c r="A857" s="27">
        <v>212</v>
      </c>
      <c r="B857" s="46" t="s">
        <v>714</v>
      </c>
      <c r="C857" s="20">
        <f>C858+C870+C872+C875+C877+C879</f>
        <v>93691</v>
      </c>
    </row>
    <row r="858" spans="1:3" s="44" customFormat="1" ht="15" customHeight="1">
      <c r="A858" s="27">
        <v>21201</v>
      </c>
      <c r="B858" s="46" t="s">
        <v>715</v>
      </c>
      <c r="C858" s="20">
        <f>SUM(C859:C869)</f>
        <v>18167</v>
      </c>
    </row>
    <row r="859" spans="1:11" s="41" customFormat="1" ht="15" customHeight="1">
      <c r="A859" s="52">
        <v>2120101</v>
      </c>
      <c r="B859" s="49" t="s">
        <v>64</v>
      </c>
      <c r="C859" s="13">
        <v>7793</v>
      </c>
      <c r="H859" s="50"/>
      <c r="J859" s="50"/>
      <c r="K859" s="50"/>
    </row>
    <row r="860" spans="1:10" s="41" customFormat="1" ht="15" customHeight="1">
      <c r="A860" s="52">
        <v>2120102</v>
      </c>
      <c r="B860" s="49" t="s">
        <v>65</v>
      </c>
      <c r="C860" s="13">
        <v>1502</v>
      </c>
      <c r="H860" s="50"/>
      <c r="J860" s="50"/>
    </row>
    <row r="861" spans="1:3" s="41" customFormat="1" ht="15" customHeight="1">
      <c r="A861" s="52">
        <v>2120103</v>
      </c>
      <c r="B861" s="49" t="s">
        <v>66</v>
      </c>
      <c r="C861" s="13">
        <v>523</v>
      </c>
    </row>
    <row r="862" spans="1:10" s="41" customFormat="1" ht="15" customHeight="1">
      <c r="A862" s="52">
        <v>2120104</v>
      </c>
      <c r="B862" s="49" t="s">
        <v>716</v>
      </c>
      <c r="C862" s="13">
        <v>931</v>
      </c>
      <c r="J862" s="50"/>
    </row>
    <row r="863" spans="1:3" s="41" customFormat="1" ht="15" customHeight="1">
      <c r="A863" s="52">
        <v>2120105</v>
      </c>
      <c r="B863" s="49" t="s">
        <v>717</v>
      </c>
      <c r="C863" s="13">
        <v>284</v>
      </c>
    </row>
    <row r="864" spans="1:3" s="41" customFormat="1" ht="15" customHeight="1">
      <c r="A864" s="52">
        <v>2120106</v>
      </c>
      <c r="B864" s="49" t="s">
        <v>718</v>
      </c>
      <c r="C864" s="13">
        <v>3</v>
      </c>
    </row>
    <row r="865" spans="1:3" s="41" customFormat="1" ht="15" customHeight="1">
      <c r="A865" s="52">
        <v>2120107</v>
      </c>
      <c r="B865" s="49" t="s">
        <v>719</v>
      </c>
      <c r="C865" s="13"/>
    </row>
    <row r="866" spans="1:3" s="41" customFormat="1" ht="15" customHeight="1">
      <c r="A866" s="52">
        <v>2120108</v>
      </c>
      <c r="B866" s="49" t="s">
        <v>720</v>
      </c>
      <c r="C866" s="13"/>
    </row>
    <row r="867" spans="1:3" s="41" customFormat="1" ht="15" customHeight="1">
      <c r="A867" s="52">
        <v>2120109</v>
      </c>
      <c r="B867" s="49" t="s">
        <v>721</v>
      </c>
      <c r="C867" s="13"/>
    </row>
    <row r="868" spans="1:3" s="41" customFormat="1" ht="15" customHeight="1">
      <c r="A868" s="52">
        <v>2120110</v>
      </c>
      <c r="B868" s="49" t="s">
        <v>722</v>
      </c>
      <c r="C868" s="13"/>
    </row>
    <row r="869" spans="1:3" s="41" customFormat="1" ht="15" customHeight="1">
      <c r="A869" s="52">
        <v>2120199</v>
      </c>
      <c r="B869" s="49" t="s">
        <v>723</v>
      </c>
      <c r="C869" s="13">
        <v>7131</v>
      </c>
    </row>
    <row r="870" spans="1:3" s="44" customFormat="1" ht="15" customHeight="1">
      <c r="A870" s="27">
        <v>21202</v>
      </c>
      <c r="B870" s="46" t="s">
        <v>724</v>
      </c>
      <c r="C870" s="20">
        <f>C871</f>
        <v>945</v>
      </c>
    </row>
    <row r="871" spans="1:8" s="41" customFormat="1" ht="15" customHeight="1">
      <c r="A871" s="52">
        <v>2120201</v>
      </c>
      <c r="B871" s="49" t="s">
        <v>725</v>
      </c>
      <c r="C871" s="13">
        <v>945</v>
      </c>
      <c r="H871" s="50"/>
    </row>
    <row r="872" spans="1:3" s="44" customFormat="1" ht="15" customHeight="1">
      <c r="A872" s="27">
        <v>21203</v>
      </c>
      <c r="B872" s="46" t="s">
        <v>726</v>
      </c>
      <c r="C872" s="20">
        <f>SUM(C873:C874)</f>
        <v>40134</v>
      </c>
    </row>
    <row r="873" spans="1:3" s="41" customFormat="1" ht="15" customHeight="1">
      <c r="A873" s="52">
        <v>2120303</v>
      </c>
      <c r="B873" s="49" t="s">
        <v>727</v>
      </c>
      <c r="C873" s="13">
        <v>1506</v>
      </c>
    </row>
    <row r="874" spans="1:11" s="41" customFormat="1" ht="15" customHeight="1">
      <c r="A874" s="52">
        <v>2120399</v>
      </c>
      <c r="B874" s="49" t="s">
        <v>728</v>
      </c>
      <c r="C874" s="13">
        <v>38628</v>
      </c>
      <c r="J874" s="50"/>
      <c r="K874" s="50"/>
    </row>
    <row r="875" spans="1:11" s="44" customFormat="1" ht="15" customHeight="1">
      <c r="A875" s="27">
        <v>21205</v>
      </c>
      <c r="B875" s="46" t="s">
        <v>729</v>
      </c>
      <c r="C875" s="20">
        <f>C876</f>
        <v>7891</v>
      </c>
      <c r="K875" s="47"/>
    </row>
    <row r="876" spans="1:11" s="41" customFormat="1" ht="15" customHeight="1">
      <c r="A876" s="52">
        <v>2120501</v>
      </c>
      <c r="B876" s="49" t="s">
        <v>730</v>
      </c>
      <c r="C876" s="13">
        <v>7891</v>
      </c>
      <c r="J876" s="50"/>
      <c r="K876" s="50"/>
    </row>
    <row r="877" spans="1:10" s="44" customFormat="1" ht="15" customHeight="1">
      <c r="A877" s="27">
        <v>21206</v>
      </c>
      <c r="B877" s="46" t="s">
        <v>731</v>
      </c>
      <c r="C877" s="20">
        <f>C878</f>
        <v>253</v>
      </c>
      <c r="J877" s="47"/>
    </row>
    <row r="878" spans="1:10" s="41" customFormat="1" ht="15" customHeight="1">
      <c r="A878" s="52">
        <v>2120601</v>
      </c>
      <c r="B878" s="49" t="s">
        <v>732</v>
      </c>
      <c r="C878" s="13">
        <v>253</v>
      </c>
      <c r="J878" s="50"/>
    </row>
    <row r="879" spans="1:3" s="44" customFormat="1" ht="15" customHeight="1">
      <c r="A879" s="27">
        <v>21299</v>
      </c>
      <c r="B879" s="46" t="s">
        <v>733</v>
      </c>
      <c r="C879" s="20">
        <f>C880</f>
        <v>26301</v>
      </c>
    </row>
    <row r="880" spans="1:3" s="41" customFormat="1" ht="15" customHeight="1">
      <c r="A880" s="52">
        <v>2129999</v>
      </c>
      <c r="B880" s="49" t="s">
        <v>734</v>
      </c>
      <c r="C880" s="13">
        <v>26301</v>
      </c>
    </row>
    <row r="881" spans="1:8" s="44" customFormat="1" ht="15" customHeight="1">
      <c r="A881" s="27">
        <v>213</v>
      </c>
      <c r="B881" s="46" t="s">
        <v>735</v>
      </c>
      <c r="C881" s="20">
        <f>C882+C907+C935+C962+C973+C984+C990+C997+C1004+C1008</f>
        <v>145599</v>
      </c>
      <c r="H881" s="47"/>
    </row>
    <row r="882" spans="1:8" s="44" customFormat="1" ht="15" customHeight="1">
      <c r="A882" s="27">
        <v>21301</v>
      </c>
      <c r="B882" s="46" t="s">
        <v>736</v>
      </c>
      <c r="C882" s="20">
        <f>SUM(C883:C906)</f>
        <v>30732</v>
      </c>
      <c r="H882" s="47"/>
    </row>
    <row r="883" spans="1:11" s="41" customFormat="1" ht="15" customHeight="1">
      <c r="A883" s="52">
        <v>2130101</v>
      </c>
      <c r="B883" s="49" t="s">
        <v>64</v>
      </c>
      <c r="C883" s="13">
        <v>3428</v>
      </c>
      <c r="H883" s="50"/>
      <c r="J883" s="50"/>
      <c r="K883" s="50"/>
    </row>
    <row r="884" spans="1:11" s="41" customFormat="1" ht="15" customHeight="1">
      <c r="A884" s="52">
        <v>2130102</v>
      </c>
      <c r="B884" s="49" t="s">
        <v>65</v>
      </c>
      <c r="C884" s="13">
        <v>88</v>
      </c>
      <c r="J884" s="50"/>
      <c r="K884" s="50"/>
    </row>
    <row r="885" spans="1:3" s="41" customFormat="1" ht="15" customHeight="1">
      <c r="A885" s="52">
        <v>2130103</v>
      </c>
      <c r="B885" s="49" t="s">
        <v>66</v>
      </c>
      <c r="C885" s="13">
        <v>2</v>
      </c>
    </row>
    <row r="886" spans="1:3" s="41" customFormat="1" ht="15" customHeight="1">
      <c r="A886" s="52">
        <v>2130104</v>
      </c>
      <c r="B886" s="49" t="s">
        <v>73</v>
      </c>
      <c r="C886" s="13">
        <v>6381</v>
      </c>
    </row>
    <row r="887" spans="1:3" s="41" customFormat="1" ht="15" customHeight="1">
      <c r="A887" s="52">
        <v>2130105</v>
      </c>
      <c r="B887" s="49" t="s">
        <v>737</v>
      </c>
      <c r="C887" s="13"/>
    </row>
    <row r="888" spans="1:11" s="41" customFormat="1" ht="15" customHeight="1">
      <c r="A888" s="52">
        <v>2130106</v>
      </c>
      <c r="B888" s="49" t="s">
        <v>738</v>
      </c>
      <c r="C888" s="13">
        <v>103</v>
      </c>
      <c r="J888" s="50"/>
      <c r="K888" s="50"/>
    </row>
    <row r="889" spans="1:3" s="41" customFormat="1" ht="15" customHeight="1">
      <c r="A889" s="52">
        <v>2130108</v>
      </c>
      <c r="B889" s="49" t="s">
        <v>739</v>
      </c>
      <c r="C889" s="13">
        <v>617</v>
      </c>
    </row>
    <row r="890" spans="1:3" s="41" customFormat="1" ht="15" customHeight="1">
      <c r="A890" s="52">
        <v>2130109</v>
      </c>
      <c r="B890" s="49" t="s">
        <v>740</v>
      </c>
      <c r="C890" s="13">
        <v>138</v>
      </c>
    </row>
    <row r="891" spans="1:3" s="41" customFormat="1" ht="15" customHeight="1">
      <c r="A891" s="52">
        <v>2130110</v>
      </c>
      <c r="B891" s="49" t="s">
        <v>741</v>
      </c>
      <c r="C891" s="13">
        <v>13</v>
      </c>
    </row>
    <row r="892" spans="1:3" s="41" customFormat="1" ht="15" customHeight="1">
      <c r="A892" s="52">
        <v>2130111</v>
      </c>
      <c r="B892" s="49" t="s">
        <v>742</v>
      </c>
      <c r="C892" s="13"/>
    </row>
    <row r="893" spans="1:3" s="41" customFormat="1" ht="15" customHeight="1">
      <c r="A893" s="52">
        <v>2130112</v>
      </c>
      <c r="B893" s="49" t="s">
        <v>743</v>
      </c>
      <c r="C893" s="13">
        <v>120</v>
      </c>
    </row>
    <row r="894" spans="1:3" s="41" customFormat="1" ht="15" customHeight="1">
      <c r="A894" s="52">
        <v>2130114</v>
      </c>
      <c r="B894" s="49" t="s">
        <v>744</v>
      </c>
      <c r="C894" s="13"/>
    </row>
    <row r="895" spans="1:3" s="41" customFormat="1" ht="15" customHeight="1">
      <c r="A895" s="52">
        <v>2130119</v>
      </c>
      <c r="B895" s="49" t="s">
        <v>745</v>
      </c>
      <c r="C895" s="13">
        <v>496</v>
      </c>
    </row>
    <row r="896" spans="1:3" s="41" customFormat="1" ht="15" customHeight="1">
      <c r="A896" s="52">
        <v>2130120</v>
      </c>
      <c r="B896" s="49" t="s">
        <v>746</v>
      </c>
      <c r="C896" s="13">
        <v>415</v>
      </c>
    </row>
    <row r="897" spans="1:3" s="41" customFormat="1" ht="15" customHeight="1">
      <c r="A897" s="52">
        <v>2130121</v>
      </c>
      <c r="B897" s="49" t="s">
        <v>747</v>
      </c>
      <c r="C897" s="13"/>
    </row>
    <row r="898" spans="1:3" s="41" customFormat="1" ht="15" customHeight="1">
      <c r="A898" s="52">
        <v>2130122</v>
      </c>
      <c r="B898" s="49" t="s">
        <v>748</v>
      </c>
      <c r="C898" s="13">
        <v>1570</v>
      </c>
    </row>
    <row r="899" spans="1:3" s="41" customFormat="1" ht="15" customHeight="1">
      <c r="A899" s="52">
        <v>2130124</v>
      </c>
      <c r="B899" s="49" t="s">
        <v>749</v>
      </c>
      <c r="C899" s="13">
        <v>314</v>
      </c>
    </row>
    <row r="900" spans="1:11" s="41" customFormat="1" ht="15" customHeight="1">
      <c r="A900" s="52">
        <v>2130125</v>
      </c>
      <c r="B900" s="49" t="s">
        <v>750</v>
      </c>
      <c r="C900" s="13">
        <v>12</v>
      </c>
      <c r="J900" s="50"/>
      <c r="K900" s="50"/>
    </row>
    <row r="901" spans="1:3" s="41" customFormat="1" ht="15" customHeight="1">
      <c r="A901" s="52">
        <v>2130126</v>
      </c>
      <c r="B901" s="49" t="s">
        <v>751</v>
      </c>
      <c r="C901" s="13">
        <v>5</v>
      </c>
    </row>
    <row r="902" spans="1:3" s="41" customFormat="1" ht="15" customHeight="1">
      <c r="A902" s="52">
        <v>2130135</v>
      </c>
      <c r="B902" s="49" t="s">
        <v>752</v>
      </c>
      <c r="C902" s="13">
        <v>1000</v>
      </c>
    </row>
    <row r="903" spans="1:3" s="41" customFormat="1" ht="15" customHeight="1">
      <c r="A903" s="52">
        <v>2130142</v>
      </c>
      <c r="B903" s="49" t="s">
        <v>753</v>
      </c>
      <c r="C903" s="13">
        <v>55</v>
      </c>
    </row>
    <row r="904" spans="1:3" s="41" customFormat="1" ht="15" customHeight="1">
      <c r="A904" s="52">
        <v>2130148</v>
      </c>
      <c r="B904" s="49" t="s">
        <v>754</v>
      </c>
      <c r="C904" s="13">
        <v>118</v>
      </c>
    </row>
    <row r="905" spans="1:3" s="41" customFormat="1" ht="15" customHeight="1">
      <c r="A905" s="52">
        <v>2130152</v>
      </c>
      <c r="B905" s="49" t="s">
        <v>755</v>
      </c>
      <c r="C905" s="13">
        <v>170</v>
      </c>
    </row>
    <row r="906" spans="1:3" s="41" customFormat="1" ht="15" customHeight="1">
      <c r="A906" s="52">
        <v>2130199</v>
      </c>
      <c r="B906" s="49" t="s">
        <v>756</v>
      </c>
      <c r="C906" s="13">
        <v>15687</v>
      </c>
    </row>
    <row r="907" spans="1:3" s="44" customFormat="1" ht="15" customHeight="1">
      <c r="A907" s="27">
        <v>21302</v>
      </c>
      <c r="B907" s="46" t="s">
        <v>757</v>
      </c>
      <c r="C907" s="20">
        <f>SUM(C908:C934)</f>
        <v>31894</v>
      </c>
    </row>
    <row r="908" spans="1:3" s="41" customFormat="1" ht="15" customHeight="1">
      <c r="A908" s="52">
        <v>2130201</v>
      </c>
      <c r="B908" s="49" t="s">
        <v>64</v>
      </c>
      <c r="C908" s="13">
        <v>3668</v>
      </c>
    </row>
    <row r="909" spans="1:11" s="41" customFormat="1" ht="15" customHeight="1">
      <c r="A909" s="52">
        <v>2130202</v>
      </c>
      <c r="B909" s="49" t="s">
        <v>65</v>
      </c>
      <c r="C909" s="13">
        <v>22</v>
      </c>
      <c r="J909" s="50"/>
      <c r="K909" s="50"/>
    </row>
    <row r="910" spans="1:11" s="41" customFormat="1" ht="15" customHeight="1">
      <c r="A910" s="52">
        <v>2130203</v>
      </c>
      <c r="B910" s="49" t="s">
        <v>66</v>
      </c>
      <c r="C910" s="13"/>
      <c r="H910" s="50"/>
      <c r="J910" s="50"/>
      <c r="K910" s="50"/>
    </row>
    <row r="911" spans="1:3" s="41" customFormat="1" ht="15" customHeight="1">
      <c r="A911" s="52">
        <v>2130204</v>
      </c>
      <c r="B911" s="49" t="s">
        <v>758</v>
      </c>
      <c r="C911" s="13">
        <v>5089</v>
      </c>
    </row>
    <row r="912" spans="1:3" s="41" customFormat="1" ht="15" customHeight="1">
      <c r="A912" s="52">
        <v>2130205</v>
      </c>
      <c r="B912" s="49" t="s">
        <v>759</v>
      </c>
      <c r="C912" s="13">
        <v>7004</v>
      </c>
    </row>
    <row r="913" spans="1:3" s="41" customFormat="1" ht="15" customHeight="1">
      <c r="A913" s="52">
        <v>2130206</v>
      </c>
      <c r="B913" s="49" t="s">
        <v>760</v>
      </c>
      <c r="C913" s="13"/>
    </row>
    <row r="914" spans="1:3" s="41" customFormat="1" ht="15" customHeight="1">
      <c r="A914" s="52">
        <v>2130207</v>
      </c>
      <c r="B914" s="49" t="s">
        <v>761</v>
      </c>
      <c r="C914" s="13">
        <v>3167</v>
      </c>
    </row>
    <row r="915" spans="1:3" s="41" customFormat="1" ht="15" customHeight="1">
      <c r="A915" s="52">
        <v>2130208</v>
      </c>
      <c r="B915" s="49" t="s">
        <v>762</v>
      </c>
      <c r="C915" s="13">
        <v>6</v>
      </c>
    </row>
    <row r="916" spans="1:3" s="41" customFormat="1" ht="15" customHeight="1">
      <c r="A916" s="52">
        <v>2130209</v>
      </c>
      <c r="B916" s="49" t="s">
        <v>763</v>
      </c>
      <c r="C916" s="13">
        <v>1198</v>
      </c>
    </row>
    <row r="917" spans="1:11" s="41" customFormat="1" ht="15" customHeight="1">
      <c r="A917" s="52">
        <v>2130210</v>
      </c>
      <c r="B917" s="49" t="s">
        <v>764</v>
      </c>
      <c r="C917" s="13">
        <v>3943</v>
      </c>
      <c r="K917" s="50"/>
    </row>
    <row r="918" spans="1:3" s="41" customFormat="1" ht="15" customHeight="1">
      <c r="A918" s="52">
        <v>2130211</v>
      </c>
      <c r="B918" s="49" t="s">
        <v>765</v>
      </c>
      <c r="C918" s="13">
        <v>700</v>
      </c>
    </row>
    <row r="919" spans="1:11" s="41" customFormat="1" ht="15" customHeight="1">
      <c r="A919" s="52">
        <v>2130212</v>
      </c>
      <c r="B919" s="49" t="s">
        <v>766</v>
      </c>
      <c r="C919" s="13"/>
      <c r="K919" s="50"/>
    </row>
    <row r="920" spans="1:3" s="41" customFormat="1" ht="15" customHeight="1">
      <c r="A920" s="52">
        <v>2130213</v>
      </c>
      <c r="B920" s="49" t="s">
        <v>767</v>
      </c>
      <c r="C920" s="13">
        <v>226</v>
      </c>
    </row>
    <row r="921" spans="1:3" s="41" customFormat="1" ht="15" customHeight="1">
      <c r="A921" s="52">
        <v>2130216</v>
      </c>
      <c r="B921" s="49" t="s">
        <v>768</v>
      </c>
      <c r="C921" s="13"/>
    </row>
    <row r="922" spans="1:3" s="41" customFormat="1" ht="15" customHeight="1">
      <c r="A922" s="52">
        <v>2130217</v>
      </c>
      <c r="B922" s="49" t="s">
        <v>769</v>
      </c>
      <c r="C922" s="13"/>
    </row>
    <row r="923" spans="1:3" s="41" customFormat="1" ht="15" customHeight="1">
      <c r="A923" s="52">
        <v>2130218</v>
      </c>
      <c r="B923" s="49" t="s">
        <v>770</v>
      </c>
      <c r="C923" s="13">
        <v>21</v>
      </c>
    </row>
    <row r="924" spans="1:3" s="41" customFormat="1" ht="15" customHeight="1">
      <c r="A924" s="52">
        <v>2130219</v>
      </c>
      <c r="B924" s="49" t="s">
        <v>771</v>
      </c>
      <c r="C924" s="13"/>
    </row>
    <row r="925" spans="1:3" s="41" customFormat="1" ht="15" customHeight="1">
      <c r="A925" s="52">
        <v>2130220</v>
      </c>
      <c r="B925" s="49" t="s">
        <v>772</v>
      </c>
      <c r="C925" s="13"/>
    </row>
    <row r="926" spans="1:3" s="41" customFormat="1" ht="15" customHeight="1">
      <c r="A926" s="52">
        <v>2130221</v>
      </c>
      <c r="B926" s="49" t="s">
        <v>773</v>
      </c>
      <c r="C926" s="13">
        <v>300</v>
      </c>
    </row>
    <row r="927" spans="1:3" s="41" customFormat="1" ht="15" customHeight="1">
      <c r="A927" s="52">
        <v>2130223</v>
      </c>
      <c r="B927" s="49" t="s">
        <v>774</v>
      </c>
      <c r="C927" s="13"/>
    </row>
    <row r="928" spans="1:3" s="41" customFormat="1" ht="15" customHeight="1">
      <c r="A928" s="52">
        <v>2130224</v>
      </c>
      <c r="B928" s="49" t="s">
        <v>775</v>
      </c>
      <c r="C928" s="13"/>
    </row>
    <row r="929" spans="1:3" s="41" customFormat="1" ht="15" customHeight="1">
      <c r="A929" s="52">
        <v>2130225</v>
      </c>
      <c r="B929" s="49" t="s">
        <v>776</v>
      </c>
      <c r="C929" s="13"/>
    </row>
    <row r="930" spans="1:3" s="41" customFormat="1" ht="15" customHeight="1">
      <c r="A930" s="52">
        <v>2130226</v>
      </c>
      <c r="B930" s="49" t="s">
        <v>777</v>
      </c>
      <c r="C930" s="13"/>
    </row>
    <row r="931" spans="1:3" s="41" customFormat="1" ht="15" customHeight="1">
      <c r="A931" s="52">
        <v>2130227</v>
      </c>
      <c r="B931" s="49" t="s">
        <v>778</v>
      </c>
      <c r="C931" s="13"/>
    </row>
    <row r="932" spans="1:3" s="41" customFormat="1" ht="15" customHeight="1">
      <c r="A932" s="52">
        <v>2130232</v>
      </c>
      <c r="B932" s="49" t="s">
        <v>779</v>
      </c>
      <c r="C932" s="13"/>
    </row>
    <row r="933" spans="1:3" s="41" customFormat="1" ht="15" customHeight="1">
      <c r="A933" s="52">
        <v>2130234</v>
      </c>
      <c r="B933" s="49" t="s">
        <v>780</v>
      </c>
      <c r="C933" s="13">
        <v>957</v>
      </c>
    </row>
    <row r="934" spans="1:3" s="41" customFormat="1" ht="15" customHeight="1">
      <c r="A934" s="52">
        <v>2130299</v>
      </c>
      <c r="B934" s="49" t="s">
        <v>781</v>
      </c>
      <c r="C934" s="13">
        <v>5593</v>
      </c>
    </row>
    <row r="935" spans="1:3" s="44" customFormat="1" ht="15" customHeight="1">
      <c r="A935" s="27">
        <v>21303</v>
      </c>
      <c r="B935" s="46" t="s">
        <v>782</v>
      </c>
      <c r="C935" s="20">
        <f>SUM(C936:C961)</f>
        <v>31568</v>
      </c>
    </row>
    <row r="936" spans="1:3" s="41" customFormat="1" ht="15" customHeight="1">
      <c r="A936" s="52">
        <v>2130301</v>
      </c>
      <c r="B936" s="49" t="s">
        <v>64</v>
      </c>
      <c r="C936" s="13">
        <v>1581</v>
      </c>
    </row>
    <row r="937" spans="1:3" s="41" customFormat="1" ht="15" customHeight="1">
      <c r="A937" s="52">
        <v>2130302</v>
      </c>
      <c r="B937" s="49" t="s">
        <v>65</v>
      </c>
      <c r="C937" s="13">
        <v>26</v>
      </c>
    </row>
    <row r="938" spans="1:11" s="41" customFormat="1" ht="15" customHeight="1">
      <c r="A938" s="52">
        <v>2130303</v>
      </c>
      <c r="B938" s="49" t="s">
        <v>66</v>
      </c>
      <c r="C938" s="13">
        <v>891</v>
      </c>
      <c r="H938" s="50"/>
      <c r="J938" s="50"/>
      <c r="K938" s="50"/>
    </row>
    <row r="939" spans="1:3" s="41" customFormat="1" ht="15" customHeight="1">
      <c r="A939" s="52">
        <v>2130304</v>
      </c>
      <c r="B939" s="49" t="s">
        <v>783</v>
      </c>
      <c r="C939" s="13"/>
    </row>
    <row r="940" spans="1:3" s="41" customFormat="1" ht="15" customHeight="1">
      <c r="A940" s="52">
        <v>2130305</v>
      </c>
      <c r="B940" s="49" t="s">
        <v>784</v>
      </c>
      <c r="C940" s="13">
        <v>2671</v>
      </c>
    </row>
    <row r="941" spans="1:3" s="41" customFormat="1" ht="15" customHeight="1">
      <c r="A941" s="52">
        <v>2130306</v>
      </c>
      <c r="B941" s="49" t="s">
        <v>785</v>
      </c>
      <c r="C941" s="13">
        <v>558</v>
      </c>
    </row>
    <row r="942" spans="1:3" s="41" customFormat="1" ht="15" customHeight="1">
      <c r="A942" s="52">
        <v>2130307</v>
      </c>
      <c r="B942" s="49" t="s">
        <v>786</v>
      </c>
      <c r="C942" s="13"/>
    </row>
    <row r="943" spans="1:3" s="41" customFormat="1" ht="15" customHeight="1">
      <c r="A943" s="52">
        <v>2130308</v>
      </c>
      <c r="B943" s="49" t="s">
        <v>787</v>
      </c>
      <c r="C943" s="13">
        <v>30</v>
      </c>
    </row>
    <row r="944" spans="1:3" s="41" customFormat="1" ht="15" customHeight="1">
      <c r="A944" s="52">
        <v>2130309</v>
      </c>
      <c r="B944" s="49" t="s">
        <v>788</v>
      </c>
      <c r="C944" s="13">
        <v>4</v>
      </c>
    </row>
    <row r="945" spans="1:3" s="41" customFormat="1" ht="15" customHeight="1">
      <c r="A945" s="52">
        <v>2130310</v>
      </c>
      <c r="B945" s="49" t="s">
        <v>789</v>
      </c>
      <c r="C945" s="13">
        <v>290</v>
      </c>
    </row>
    <row r="946" spans="1:3" s="41" customFormat="1" ht="15" customHeight="1">
      <c r="A946" s="52">
        <v>2130311</v>
      </c>
      <c r="B946" s="49" t="s">
        <v>790</v>
      </c>
      <c r="C946" s="13">
        <v>93</v>
      </c>
    </row>
    <row r="947" spans="1:3" s="41" customFormat="1" ht="15" customHeight="1">
      <c r="A947" s="52">
        <v>2130312</v>
      </c>
      <c r="B947" s="49" t="s">
        <v>791</v>
      </c>
      <c r="C947" s="13"/>
    </row>
    <row r="948" spans="1:3" s="41" customFormat="1" ht="15" customHeight="1">
      <c r="A948" s="52">
        <v>2130313</v>
      </c>
      <c r="B948" s="49" t="s">
        <v>792</v>
      </c>
      <c r="C948" s="13"/>
    </row>
    <row r="949" spans="1:3" s="41" customFormat="1" ht="15" customHeight="1">
      <c r="A949" s="52">
        <v>2130314</v>
      </c>
      <c r="B949" s="49" t="s">
        <v>793</v>
      </c>
      <c r="C949" s="13">
        <v>524</v>
      </c>
    </row>
    <row r="950" spans="1:3" s="41" customFormat="1" ht="15" customHeight="1">
      <c r="A950" s="52">
        <v>2130315</v>
      </c>
      <c r="B950" s="49" t="s">
        <v>794</v>
      </c>
      <c r="C950" s="13">
        <v>140</v>
      </c>
    </row>
    <row r="951" spans="1:3" s="41" customFormat="1" ht="15" customHeight="1">
      <c r="A951" s="52">
        <v>2130316</v>
      </c>
      <c r="B951" s="49" t="s">
        <v>795</v>
      </c>
      <c r="C951" s="13">
        <v>35</v>
      </c>
    </row>
    <row r="952" spans="1:3" s="41" customFormat="1" ht="15" customHeight="1">
      <c r="A952" s="52">
        <v>2130317</v>
      </c>
      <c r="B952" s="49" t="s">
        <v>796</v>
      </c>
      <c r="C952" s="13">
        <v>201</v>
      </c>
    </row>
    <row r="953" spans="1:3" s="41" customFormat="1" ht="15" customHeight="1">
      <c r="A953" s="52">
        <v>2130318</v>
      </c>
      <c r="B953" s="49" t="s">
        <v>797</v>
      </c>
      <c r="C953" s="13"/>
    </row>
    <row r="954" spans="1:3" s="41" customFormat="1" ht="15" customHeight="1">
      <c r="A954" s="52">
        <v>2130319</v>
      </c>
      <c r="B954" s="49" t="s">
        <v>798</v>
      </c>
      <c r="C954" s="13"/>
    </row>
    <row r="955" spans="1:3" s="41" customFormat="1" ht="15" customHeight="1">
      <c r="A955" s="52">
        <v>2130321</v>
      </c>
      <c r="B955" s="49" t="s">
        <v>799</v>
      </c>
      <c r="C955" s="13"/>
    </row>
    <row r="956" spans="1:3" s="41" customFormat="1" ht="15" customHeight="1">
      <c r="A956" s="52">
        <v>2130322</v>
      </c>
      <c r="B956" s="49" t="s">
        <v>800</v>
      </c>
      <c r="C956" s="13"/>
    </row>
    <row r="957" spans="1:3" s="41" customFormat="1" ht="15" customHeight="1">
      <c r="A957" s="52">
        <v>2130332</v>
      </c>
      <c r="B957" s="49" t="s">
        <v>801</v>
      </c>
      <c r="C957" s="13"/>
    </row>
    <row r="958" spans="1:3" s="41" customFormat="1" ht="15" customHeight="1">
      <c r="A958" s="52">
        <v>2130333</v>
      </c>
      <c r="B958" s="49" t="s">
        <v>774</v>
      </c>
      <c r="C958" s="13"/>
    </row>
    <row r="959" spans="1:3" s="41" customFormat="1" ht="15" customHeight="1">
      <c r="A959" s="52">
        <v>2130334</v>
      </c>
      <c r="B959" s="49" t="s">
        <v>802</v>
      </c>
      <c r="C959" s="13"/>
    </row>
    <row r="960" spans="1:3" s="41" customFormat="1" ht="15" customHeight="1">
      <c r="A960" s="52">
        <v>2130335</v>
      </c>
      <c r="B960" s="49" t="s">
        <v>803</v>
      </c>
      <c r="C960" s="13">
        <v>335</v>
      </c>
    </row>
    <row r="961" spans="1:3" s="41" customFormat="1" ht="15" customHeight="1">
      <c r="A961" s="52">
        <v>2130399</v>
      </c>
      <c r="B961" s="49" t="s">
        <v>804</v>
      </c>
      <c r="C961" s="13">
        <v>24189</v>
      </c>
    </row>
    <row r="962" spans="1:3" s="44" customFormat="1" ht="15" customHeight="1">
      <c r="A962" s="27">
        <v>21304</v>
      </c>
      <c r="B962" s="46" t="s">
        <v>805</v>
      </c>
      <c r="C962" s="51">
        <f>SUM(C963:C972)</f>
        <v>0</v>
      </c>
    </row>
    <row r="963" spans="1:3" s="41" customFormat="1" ht="15" customHeight="1">
      <c r="A963" s="52">
        <v>2130401</v>
      </c>
      <c r="B963" s="49" t="s">
        <v>64</v>
      </c>
      <c r="C963" s="13"/>
    </row>
    <row r="964" spans="1:3" s="41" customFormat="1" ht="15" customHeight="1">
      <c r="A964" s="52">
        <v>2130402</v>
      </c>
      <c r="B964" s="49" t="s">
        <v>65</v>
      </c>
      <c r="C964" s="13"/>
    </row>
    <row r="965" spans="1:11" s="41" customFormat="1" ht="15" customHeight="1">
      <c r="A965" s="52">
        <v>2130403</v>
      </c>
      <c r="B965" s="49" t="s">
        <v>66</v>
      </c>
      <c r="C965" s="13"/>
      <c r="H965" s="50"/>
      <c r="J965" s="50"/>
      <c r="K965" s="50"/>
    </row>
    <row r="966" spans="1:3" s="41" customFormat="1" ht="15" customHeight="1">
      <c r="A966" s="52">
        <v>2130404</v>
      </c>
      <c r="B966" s="49" t="s">
        <v>806</v>
      </c>
      <c r="C966" s="13"/>
    </row>
    <row r="967" spans="1:3" s="41" customFormat="1" ht="15" customHeight="1">
      <c r="A967" s="52">
        <v>2130405</v>
      </c>
      <c r="B967" s="49" t="s">
        <v>807</v>
      </c>
      <c r="C967" s="13"/>
    </row>
    <row r="968" spans="1:3" s="41" customFormat="1" ht="15" customHeight="1">
      <c r="A968" s="52">
        <v>2130406</v>
      </c>
      <c r="B968" s="49" t="s">
        <v>808</v>
      </c>
      <c r="C968" s="13"/>
    </row>
    <row r="969" spans="1:3" s="41" customFormat="1" ht="15" customHeight="1">
      <c r="A969" s="52">
        <v>2130407</v>
      </c>
      <c r="B969" s="49" t="s">
        <v>809</v>
      </c>
      <c r="C969" s="13"/>
    </row>
    <row r="970" spans="1:3" s="41" customFormat="1" ht="15" customHeight="1">
      <c r="A970" s="52">
        <v>2130408</v>
      </c>
      <c r="B970" s="49" t="s">
        <v>810</v>
      </c>
      <c r="C970" s="13"/>
    </row>
    <row r="971" spans="1:3" s="41" customFormat="1" ht="15" customHeight="1">
      <c r="A971" s="52">
        <v>2130409</v>
      </c>
      <c r="B971" s="49" t="s">
        <v>811</v>
      </c>
      <c r="C971" s="13"/>
    </row>
    <row r="972" spans="1:3" s="41" customFormat="1" ht="15" customHeight="1">
      <c r="A972" s="52">
        <v>2130499</v>
      </c>
      <c r="B972" s="49" t="s">
        <v>812</v>
      </c>
      <c r="C972" s="13"/>
    </row>
    <row r="973" spans="1:3" s="44" customFormat="1" ht="15" customHeight="1">
      <c r="A973" s="27">
        <v>21305</v>
      </c>
      <c r="B973" s="46" t="s">
        <v>813</v>
      </c>
      <c r="C973" s="20">
        <f>SUM(C974:C983)</f>
        <v>26944</v>
      </c>
    </row>
    <row r="974" spans="1:3" s="41" customFormat="1" ht="15" customHeight="1">
      <c r="A974" s="52">
        <v>2130501</v>
      </c>
      <c r="B974" s="49" t="s">
        <v>64</v>
      </c>
      <c r="C974" s="13">
        <v>860</v>
      </c>
    </row>
    <row r="975" spans="1:3" s="41" customFormat="1" ht="15" customHeight="1">
      <c r="A975" s="52">
        <v>2130502</v>
      </c>
      <c r="B975" s="49" t="s">
        <v>65</v>
      </c>
      <c r="C975" s="13">
        <v>92</v>
      </c>
    </row>
    <row r="976" spans="1:3" s="41" customFormat="1" ht="15" customHeight="1">
      <c r="A976" s="52">
        <v>2130503</v>
      </c>
      <c r="B976" s="49" t="s">
        <v>66</v>
      </c>
      <c r="C976" s="13">
        <v>131</v>
      </c>
    </row>
    <row r="977" spans="1:11" s="41" customFormat="1" ht="15" customHeight="1">
      <c r="A977" s="52">
        <v>2130504</v>
      </c>
      <c r="B977" s="49" t="s">
        <v>814</v>
      </c>
      <c r="C977" s="13">
        <v>12264</v>
      </c>
      <c r="J977" s="50"/>
      <c r="K977" s="50"/>
    </row>
    <row r="978" spans="1:3" s="41" customFormat="1" ht="15" customHeight="1">
      <c r="A978" s="52">
        <v>2130505</v>
      </c>
      <c r="B978" s="49" t="s">
        <v>815</v>
      </c>
      <c r="C978" s="13">
        <v>1301</v>
      </c>
    </row>
    <row r="979" spans="1:3" s="41" customFormat="1" ht="15" customHeight="1">
      <c r="A979" s="52">
        <v>2130506</v>
      </c>
      <c r="B979" s="49" t="s">
        <v>816</v>
      </c>
      <c r="C979" s="13">
        <v>661</v>
      </c>
    </row>
    <row r="980" spans="1:3" s="41" customFormat="1" ht="15" customHeight="1">
      <c r="A980" s="52">
        <v>2130507</v>
      </c>
      <c r="B980" s="49" t="s">
        <v>817</v>
      </c>
      <c r="C980" s="13">
        <v>1043</v>
      </c>
    </row>
    <row r="981" spans="1:10" s="41" customFormat="1" ht="15" customHeight="1">
      <c r="A981" s="52">
        <v>2130508</v>
      </c>
      <c r="B981" s="49" t="s">
        <v>818</v>
      </c>
      <c r="C981" s="13"/>
      <c r="J981" s="50"/>
    </row>
    <row r="982" spans="1:10" s="41" customFormat="1" ht="15" customHeight="1">
      <c r="A982" s="52">
        <v>2130550</v>
      </c>
      <c r="B982" s="49" t="s">
        <v>819</v>
      </c>
      <c r="C982" s="13">
        <v>49</v>
      </c>
      <c r="J982" s="50"/>
    </row>
    <row r="983" spans="1:3" s="41" customFormat="1" ht="15" customHeight="1">
      <c r="A983" s="52">
        <v>2130599</v>
      </c>
      <c r="B983" s="49" t="s">
        <v>820</v>
      </c>
      <c r="C983" s="13">
        <v>10543</v>
      </c>
    </row>
    <row r="984" spans="1:3" s="44" customFormat="1" ht="15" customHeight="1">
      <c r="A984" s="27">
        <v>21306</v>
      </c>
      <c r="B984" s="46" t="s">
        <v>821</v>
      </c>
      <c r="C984" s="20">
        <f>SUM(C985:C989)</f>
        <v>6434</v>
      </c>
    </row>
    <row r="985" spans="1:3" s="41" customFormat="1" ht="15" customHeight="1">
      <c r="A985" s="52">
        <v>2130601</v>
      </c>
      <c r="B985" s="49" t="s">
        <v>393</v>
      </c>
      <c r="C985" s="13"/>
    </row>
    <row r="986" spans="1:3" s="41" customFormat="1" ht="15" customHeight="1">
      <c r="A986" s="52">
        <v>2130602</v>
      </c>
      <c r="B986" s="49" t="s">
        <v>822</v>
      </c>
      <c r="C986" s="13">
        <v>2069</v>
      </c>
    </row>
    <row r="987" spans="1:11" s="41" customFormat="1" ht="15" customHeight="1">
      <c r="A987" s="52">
        <v>2130603</v>
      </c>
      <c r="B987" s="49" t="s">
        <v>823</v>
      </c>
      <c r="C987" s="13">
        <v>4356</v>
      </c>
      <c r="J987" s="50"/>
      <c r="K987" s="50"/>
    </row>
    <row r="988" spans="1:11" s="41" customFormat="1" ht="15" customHeight="1">
      <c r="A988" s="52">
        <v>2130604</v>
      </c>
      <c r="B988" s="49" t="s">
        <v>824</v>
      </c>
      <c r="C988" s="13"/>
      <c r="J988" s="50"/>
      <c r="K988" s="50"/>
    </row>
    <row r="989" spans="1:3" s="41" customFormat="1" ht="15" customHeight="1">
      <c r="A989" s="52">
        <v>2130699</v>
      </c>
      <c r="B989" s="49" t="s">
        <v>825</v>
      </c>
      <c r="C989" s="13">
        <v>9</v>
      </c>
    </row>
    <row r="990" spans="1:10" s="44" customFormat="1" ht="15" customHeight="1">
      <c r="A990" s="27">
        <v>21307</v>
      </c>
      <c r="B990" s="46" t="s">
        <v>826</v>
      </c>
      <c r="C990" s="20">
        <f>SUM(C991:C996)</f>
        <v>10110</v>
      </c>
      <c r="J990" s="47"/>
    </row>
    <row r="991" spans="1:3" s="41" customFormat="1" ht="15" customHeight="1">
      <c r="A991" s="52">
        <v>2130701</v>
      </c>
      <c r="B991" s="49" t="s">
        <v>827</v>
      </c>
      <c r="C991" s="13">
        <v>1795</v>
      </c>
    </row>
    <row r="992" spans="1:3" s="41" customFormat="1" ht="15" customHeight="1">
      <c r="A992" s="52">
        <v>2130704</v>
      </c>
      <c r="B992" s="49" t="s">
        <v>828</v>
      </c>
      <c r="C992" s="13"/>
    </row>
    <row r="993" spans="1:3" s="41" customFormat="1" ht="15" customHeight="1">
      <c r="A993" s="52">
        <v>2130705</v>
      </c>
      <c r="B993" s="49" t="s">
        <v>829</v>
      </c>
      <c r="C993" s="13">
        <v>6487</v>
      </c>
    </row>
    <row r="994" spans="1:11" s="41" customFormat="1" ht="15" customHeight="1">
      <c r="A994" s="52">
        <v>2130706</v>
      </c>
      <c r="B994" s="49" t="s">
        <v>830</v>
      </c>
      <c r="C994" s="13">
        <v>1200</v>
      </c>
      <c r="J994" s="50"/>
      <c r="K994" s="50"/>
    </row>
    <row r="995" spans="1:11" s="41" customFormat="1" ht="15" customHeight="1">
      <c r="A995" s="52">
        <v>2130707</v>
      </c>
      <c r="B995" s="49" t="s">
        <v>831</v>
      </c>
      <c r="C995" s="13">
        <v>300</v>
      </c>
      <c r="K995" s="50"/>
    </row>
    <row r="996" spans="1:4" s="44" customFormat="1" ht="15" customHeight="1">
      <c r="A996" s="52">
        <v>2130799</v>
      </c>
      <c r="B996" s="49" t="s">
        <v>832</v>
      </c>
      <c r="C996" s="13">
        <v>328</v>
      </c>
      <c r="D996" s="41"/>
    </row>
    <row r="997" spans="1:11" s="44" customFormat="1" ht="15" customHeight="1">
      <c r="A997" s="27">
        <v>21308</v>
      </c>
      <c r="B997" s="46" t="s">
        <v>833</v>
      </c>
      <c r="C997" s="20">
        <f>SUM(C998:C1003)</f>
        <v>3129</v>
      </c>
      <c r="J997" s="47"/>
      <c r="K997" s="47"/>
    </row>
    <row r="998" spans="1:10" s="41" customFormat="1" ht="15" customHeight="1">
      <c r="A998" s="52">
        <v>2130801</v>
      </c>
      <c r="B998" s="49" t="s">
        <v>834</v>
      </c>
      <c r="C998" s="13"/>
      <c r="J998" s="50"/>
    </row>
    <row r="999" spans="1:3" s="41" customFormat="1" ht="15" customHeight="1">
      <c r="A999" s="52">
        <v>2130802</v>
      </c>
      <c r="B999" s="49" t="s">
        <v>835</v>
      </c>
      <c r="C999" s="13">
        <v>682</v>
      </c>
    </row>
    <row r="1000" spans="1:3" s="41" customFormat="1" ht="15" customHeight="1">
      <c r="A1000" s="52">
        <v>2130803</v>
      </c>
      <c r="B1000" s="49" t="s">
        <v>836</v>
      </c>
      <c r="C1000" s="13">
        <v>2098</v>
      </c>
    </row>
    <row r="1001" spans="1:3" s="41" customFormat="1" ht="15" customHeight="1">
      <c r="A1001" s="52">
        <v>2130804</v>
      </c>
      <c r="B1001" s="49" t="s">
        <v>837</v>
      </c>
      <c r="C1001" s="13">
        <v>30</v>
      </c>
    </row>
    <row r="1002" spans="1:3" s="41" customFormat="1" ht="15" customHeight="1">
      <c r="A1002" s="52">
        <v>2130805</v>
      </c>
      <c r="B1002" s="49" t="s">
        <v>838</v>
      </c>
      <c r="C1002" s="13"/>
    </row>
    <row r="1003" spans="1:3" s="41" customFormat="1" ht="15" customHeight="1">
      <c r="A1003" s="52">
        <v>2130899</v>
      </c>
      <c r="B1003" s="49" t="s">
        <v>839</v>
      </c>
      <c r="C1003" s="13">
        <v>319</v>
      </c>
    </row>
    <row r="1004" spans="1:3" s="44" customFormat="1" ht="15" customHeight="1">
      <c r="A1004" s="27">
        <v>21309</v>
      </c>
      <c r="B1004" s="46" t="s">
        <v>840</v>
      </c>
      <c r="C1004" s="51">
        <f>SUM(C1005:C1007)</f>
        <v>0</v>
      </c>
    </row>
    <row r="1005" spans="1:3" s="41" customFormat="1" ht="15" customHeight="1">
      <c r="A1005" s="52">
        <v>2130901</v>
      </c>
      <c r="B1005" s="49" t="s">
        <v>841</v>
      </c>
      <c r="C1005" s="13"/>
    </row>
    <row r="1006" spans="1:3" s="41" customFormat="1" ht="15" customHeight="1">
      <c r="A1006" s="52">
        <v>2130902</v>
      </c>
      <c r="B1006" s="49" t="s">
        <v>842</v>
      </c>
      <c r="C1006" s="13"/>
    </row>
    <row r="1007" spans="1:4" s="44" customFormat="1" ht="15" customHeight="1">
      <c r="A1007" s="52">
        <v>2130999</v>
      </c>
      <c r="B1007" s="49" t="s">
        <v>843</v>
      </c>
      <c r="C1007" s="13"/>
      <c r="D1007" s="41"/>
    </row>
    <row r="1008" spans="1:3" s="44" customFormat="1" ht="15" customHeight="1">
      <c r="A1008" s="27">
        <v>21399</v>
      </c>
      <c r="B1008" s="46" t="s">
        <v>844</v>
      </c>
      <c r="C1008" s="20">
        <f>SUM(C1009:C1010)</f>
        <v>4788</v>
      </c>
    </row>
    <row r="1009" spans="1:3" s="41" customFormat="1" ht="15" customHeight="1">
      <c r="A1009" s="52">
        <v>2139901</v>
      </c>
      <c r="B1009" s="49" t="s">
        <v>845</v>
      </c>
      <c r="C1009" s="13"/>
    </row>
    <row r="1010" spans="1:3" s="41" customFormat="1" ht="15" customHeight="1">
      <c r="A1010" s="52">
        <v>2139999</v>
      </c>
      <c r="B1010" s="49" t="s">
        <v>846</v>
      </c>
      <c r="C1010" s="13">
        <v>4788</v>
      </c>
    </row>
    <row r="1011" spans="1:3" s="44" customFormat="1" ht="15" customHeight="1">
      <c r="A1011" s="27">
        <v>214</v>
      </c>
      <c r="B1011" s="46" t="s">
        <v>847</v>
      </c>
      <c r="C1011" s="20">
        <f>C1012+C1035+C1045+C1055+C1060+C1067+C1072</f>
        <v>46667</v>
      </c>
    </row>
    <row r="1012" spans="1:3" s="44" customFormat="1" ht="15" customHeight="1">
      <c r="A1012" s="27">
        <v>21401</v>
      </c>
      <c r="B1012" s="46" t="s">
        <v>848</v>
      </c>
      <c r="C1012" s="20">
        <f>SUM(C1013:C1034)</f>
        <v>29342</v>
      </c>
    </row>
    <row r="1013" spans="1:3" s="41" customFormat="1" ht="15" customHeight="1">
      <c r="A1013" s="52">
        <v>2140101</v>
      </c>
      <c r="B1013" s="49" t="s">
        <v>64</v>
      </c>
      <c r="C1013" s="13">
        <v>4791</v>
      </c>
    </row>
    <row r="1014" spans="1:3" s="41" customFormat="1" ht="15" customHeight="1">
      <c r="A1014" s="52">
        <v>2140102</v>
      </c>
      <c r="B1014" s="49" t="s">
        <v>65</v>
      </c>
      <c r="C1014" s="13">
        <v>252</v>
      </c>
    </row>
    <row r="1015" spans="1:11" s="41" customFormat="1" ht="15" customHeight="1">
      <c r="A1015" s="52">
        <v>2140103</v>
      </c>
      <c r="B1015" s="49" t="s">
        <v>66</v>
      </c>
      <c r="C1015" s="13">
        <v>178</v>
      </c>
      <c r="K1015" s="50"/>
    </row>
    <row r="1016" spans="1:11" s="41" customFormat="1" ht="15" customHeight="1">
      <c r="A1016" s="52">
        <v>2140104</v>
      </c>
      <c r="B1016" s="49" t="s">
        <v>849</v>
      </c>
      <c r="C1016" s="13">
        <v>817</v>
      </c>
      <c r="K1016" s="50"/>
    </row>
    <row r="1017" spans="1:3" s="41" customFormat="1" ht="15" customHeight="1">
      <c r="A1017" s="52">
        <v>2140106</v>
      </c>
      <c r="B1017" s="49" t="s">
        <v>850</v>
      </c>
      <c r="C1017" s="13">
        <v>1558</v>
      </c>
    </row>
    <row r="1018" spans="1:3" s="41" customFormat="1" ht="15" customHeight="1">
      <c r="A1018" s="52">
        <v>2140109</v>
      </c>
      <c r="B1018" s="49" t="s">
        <v>851</v>
      </c>
      <c r="C1018" s="13"/>
    </row>
    <row r="1019" spans="1:3" s="41" customFormat="1" ht="15" customHeight="1">
      <c r="A1019" s="52">
        <v>2140110</v>
      </c>
      <c r="B1019" s="49" t="s">
        <v>852</v>
      </c>
      <c r="C1019" s="13">
        <v>70</v>
      </c>
    </row>
    <row r="1020" spans="1:3" s="41" customFormat="1" ht="15" customHeight="1">
      <c r="A1020" s="52">
        <v>2140111</v>
      </c>
      <c r="B1020" s="49" t="s">
        <v>853</v>
      </c>
      <c r="C1020" s="13"/>
    </row>
    <row r="1021" spans="1:3" s="41" customFormat="1" ht="15" customHeight="1">
      <c r="A1021" s="52">
        <v>2140112</v>
      </c>
      <c r="B1021" s="49" t="s">
        <v>854</v>
      </c>
      <c r="C1021" s="13">
        <v>14470</v>
      </c>
    </row>
    <row r="1022" spans="1:3" s="41" customFormat="1" ht="15" customHeight="1">
      <c r="A1022" s="52">
        <v>2140114</v>
      </c>
      <c r="B1022" s="49" t="s">
        <v>855</v>
      </c>
      <c r="C1022" s="13"/>
    </row>
    <row r="1023" spans="1:3" s="41" customFormat="1" ht="15" customHeight="1">
      <c r="A1023" s="52">
        <v>2140122</v>
      </c>
      <c r="B1023" s="49" t="s">
        <v>856</v>
      </c>
      <c r="C1023" s="13"/>
    </row>
    <row r="1024" spans="1:3" s="41" customFormat="1" ht="15" customHeight="1">
      <c r="A1024" s="52">
        <v>2140123</v>
      </c>
      <c r="B1024" s="49" t="s">
        <v>857</v>
      </c>
      <c r="C1024" s="13"/>
    </row>
    <row r="1025" spans="1:3" s="41" customFormat="1" ht="15" customHeight="1">
      <c r="A1025" s="52">
        <v>2140127</v>
      </c>
      <c r="B1025" s="49" t="s">
        <v>858</v>
      </c>
      <c r="C1025" s="13">
        <v>1</v>
      </c>
    </row>
    <row r="1026" spans="1:3" s="41" customFormat="1" ht="15" customHeight="1">
      <c r="A1026" s="52">
        <v>2140128</v>
      </c>
      <c r="B1026" s="49" t="s">
        <v>859</v>
      </c>
      <c r="C1026" s="13"/>
    </row>
    <row r="1027" spans="1:3" s="41" customFormat="1" ht="15" customHeight="1">
      <c r="A1027" s="52">
        <v>2140129</v>
      </c>
      <c r="B1027" s="49" t="s">
        <v>860</v>
      </c>
      <c r="C1027" s="13"/>
    </row>
    <row r="1028" spans="1:3" s="41" customFormat="1" ht="15" customHeight="1">
      <c r="A1028" s="52">
        <v>2140130</v>
      </c>
      <c r="B1028" s="49" t="s">
        <v>861</v>
      </c>
      <c r="C1028" s="13"/>
    </row>
    <row r="1029" spans="1:3" s="41" customFormat="1" ht="15" customHeight="1">
      <c r="A1029" s="52">
        <v>2140131</v>
      </c>
      <c r="B1029" s="49" t="s">
        <v>862</v>
      </c>
      <c r="C1029" s="13">
        <v>350</v>
      </c>
    </row>
    <row r="1030" spans="1:3" s="41" customFormat="1" ht="15" customHeight="1">
      <c r="A1030" s="52">
        <v>2140133</v>
      </c>
      <c r="B1030" s="49" t="s">
        <v>863</v>
      </c>
      <c r="C1030" s="13"/>
    </row>
    <row r="1031" spans="1:3" s="41" customFormat="1" ht="15" customHeight="1">
      <c r="A1031" s="52">
        <v>2140136</v>
      </c>
      <c r="B1031" s="49" t="s">
        <v>864</v>
      </c>
      <c r="C1031" s="13"/>
    </row>
    <row r="1032" spans="1:3" s="41" customFormat="1" ht="15" customHeight="1">
      <c r="A1032" s="52">
        <v>2140138</v>
      </c>
      <c r="B1032" s="49" t="s">
        <v>865</v>
      </c>
      <c r="C1032" s="13"/>
    </row>
    <row r="1033" spans="1:3" s="41" customFormat="1" ht="15" customHeight="1">
      <c r="A1033" s="52">
        <v>2140139</v>
      </c>
      <c r="B1033" s="49" t="s">
        <v>866</v>
      </c>
      <c r="C1033" s="13">
        <v>6266</v>
      </c>
    </row>
    <row r="1034" spans="1:3" s="41" customFormat="1" ht="15" customHeight="1">
      <c r="A1034" s="52">
        <v>2140199</v>
      </c>
      <c r="B1034" s="49" t="s">
        <v>867</v>
      </c>
      <c r="C1034" s="13">
        <v>589</v>
      </c>
    </row>
    <row r="1035" spans="1:3" s="44" customFormat="1" ht="15" customHeight="1">
      <c r="A1035" s="27">
        <v>21402</v>
      </c>
      <c r="B1035" s="46" t="s">
        <v>868</v>
      </c>
      <c r="C1035" s="20">
        <f>SUM(C1036:C1044)</f>
        <v>1</v>
      </c>
    </row>
    <row r="1036" spans="1:3" s="41" customFormat="1" ht="15" customHeight="1">
      <c r="A1036" s="52">
        <v>2140201</v>
      </c>
      <c r="B1036" s="49" t="s">
        <v>64</v>
      </c>
      <c r="C1036" s="13"/>
    </row>
    <row r="1037" spans="1:11" s="41" customFormat="1" ht="15" customHeight="1">
      <c r="A1037" s="52">
        <v>2140202</v>
      </c>
      <c r="B1037" s="49" t="s">
        <v>65</v>
      </c>
      <c r="C1037" s="13"/>
      <c r="K1037" s="50"/>
    </row>
    <row r="1038" spans="1:4" s="44" customFormat="1" ht="15" customHeight="1">
      <c r="A1038" s="52">
        <v>2140203</v>
      </c>
      <c r="B1038" s="49" t="s">
        <v>66</v>
      </c>
      <c r="C1038" s="13">
        <v>1</v>
      </c>
      <c r="D1038" s="41"/>
    </row>
    <row r="1039" spans="1:3" s="41" customFormat="1" ht="15" customHeight="1">
      <c r="A1039" s="52">
        <v>2140204</v>
      </c>
      <c r="B1039" s="49" t="s">
        <v>869</v>
      </c>
      <c r="C1039" s="13"/>
    </row>
    <row r="1040" spans="1:3" s="41" customFormat="1" ht="15" customHeight="1">
      <c r="A1040" s="52">
        <v>2140205</v>
      </c>
      <c r="B1040" s="49" t="s">
        <v>870</v>
      </c>
      <c r="C1040" s="13"/>
    </row>
    <row r="1041" spans="1:3" s="41" customFormat="1" ht="15" customHeight="1">
      <c r="A1041" s="52">
        <v>2140206</v>
      </c>
      <c r="B1041" s="49" t="s">
        <v>871</v>
      </c>
      <c r="C1041" s="13"/>
    </row>
    <row r="1042" spans="1:3" s="41" customFormat="1" ht="15" customHeight="1">
      <c r="A1042" s="52">
        <v>2140207</v>
      </c>
      <c r="B1042" s="49" t="s">
        <v>872</v>
      </c>
      <c r="C1042" s="13"/>
    </row>
    <row r="1043" spans="1:3" s="41" customFormat="1" ht="15" customHeight="1">
      <c r="A1043" s="52">
        <v>2140208</v>
      </c>
      <c r="B1043" s="49" t="s">
        <v>873</v>
      </c>
      <c r="C1043" s="13"/>
    </row>
    <row r="1044" spans="1:3" s="41" customFormat="1" ht="15" customHeight="1">
      <c r="A1044" s="52">
        <v>2140299</v>
      </c>
      <c r="B1044" s="49" t="s">
        <v>874</v>
      </c>
      <c r="C1044" s="13"/>
    </row>
    <row r="1045" spans="1:3" s="44" customFormat="1" ht="15" customHeight="1">
      <c r="A1045" s="27">
        <v>21403</v>
      </c>
      <c r="B1045" s="46" t="s">
        <v>875</v>
      </c>
      <c r="C1045" s="20">
        <f>SUM(C1046:C1054)</f>
        <v>162</v>
      </c>
    </row>
    <row r="1046" spans="1:3" s="41" customFormat="1" ht="15" customHeight="1">
      <c r="A1046" s="52">
        <v>2140301</v>
      </c>
      <c r="B1046" s="49" t="s">
        <v>64</v>
      </c>
      <c r="C1046" s="13"/>
    </row>
    <row r="1047" spans="1:3" s="41" customFormat="1" ht="15" customHeight="1">
      <c r="A1047" s="52">
        <v>2140302</v>
      </c>
      <c r="B1047" s="49" t="s">
        <v>65</v>
      </c>
      <c r="C1047" s="13"/>
    </row>
    <row r="1048" spans="1:4" s="44" customFormat="1" ht="15" customHeight="1">
      <c r="A1048" s="52">
        <v>2140303</v>
      </c>
      <c r="B1048" s="49" t="s">
        <v>66</v>
      </c>
      <c r="C1048" s="13"/>
      <c r="D1048" s="41"/>
    </row>
    <row r="1049" spans="1:3" s="41" customFormat="1" ht="15" customHeight="1">
      <c r="A1049" s="52">
        <v>2140304</v>
      </c>
      <c r="B1049" s="49" t="s">
        <v>876</v>
      </c>
      <c r="C1049" s="13"/>
    </row>
    <row r="1050" spans="1:3" s="41" customFormat="1" ht="15" customHeight="1">
      <c r="A1050" s="52">
        <v>2140305</v>
      </c>
      <c r="B1050" s="49" t="s">
        <v>877</v>
      </c>
      <c r="C1050" s="13"/>
    </row>
    <row r="1051" spans="1:3" s="41" customFormat="1" ht="15" customHeight="1">
      <c r="A1051" s="52">
        <v>2140306</v>
      </c>
      <c r="B1051" s="49" t="s">
        <v>878</v>
      </c>
      <c r="C1051" s="13"/>
    </row>
    <row r="1052" spans="1:3" s="41" customFormat="1" ht="15" customHeight="1">
      <c r="A1052" s="52">
        <v>2140307</v>
      </c>
      <c r="B1052" s="49" t="s">
        <v>879</v>
      </c>
      <c r="C1052" s="13"/>
    </row>
    <row r="1053" spans="1:3" s="41" customFormat="1" ht="15" customHeight="1">
      <c r="A1053" s="52">
        <v>2140308</v>
      </c>
      <c r="B1053" s="49" t="s">
        <v>880</v>
      </c>
      <c r="C1053" s="13"/>
    </row>
    <row r="1054" spans="1:3" s="41" customFormat="1" ht="15" customHeight="1">
      <c r="A1054" s="52">
        <v>2140399</v>
      </c>
      <c r="B1054" s="49" t="s">
        <v>881</v>
      </c>
      <c r="C1054" s="13">
        <v>162</v>
      </c>
    </row>
    <row r="1055" spans="1:3" s="44" customFormat="1" ht="15" customHeight="1">
      <c r="A1055" s="27">
        <v>21404</v>
      </c>
      <c r="B1055" s="46" t="s">
        <v>882</v>
      </c>
      <c r="C1055" s="20">
        <f>SUM(C1056:C1059)</f>
        <v>9822</v>
      </c>
    </row>
    <row r="1056" spans="1:3" s="41" customFormat="1" ht="15" customHeight="1">
      <c r="A1056" s="52">
        <v>2140401</v>
      </c>
      <c r="B1056" s="49" t="s">
        <v>883</v>
      </c>
      <c r="C1056" s="13">
        <v>5087</v>
      </c>
    </row>
    <row r="1057" spans="1:3" s="41" customFormat="1" ht="15" customHeight="1">
      <c r="A1057" s="52">
        <v>2140402</v>
      </c>
      <c r="B1057" s="49" t="s">
        <v>884</v>
      </c>
      <c r="C1057" s="13">
        <v>444</v>
      </c>
    </row>
    <row r="1058" spans="1:4" s="44" customFormat="1" ht="15" customHeight="1">
      <c r="A1058" s="52">
        <v>2140403</v>
      </c>
      <c r="B1058" s="49" t="s">
        <v>885</v>
      </c>
      <c r="C1058" s="13">
        <v>3339</v>
      </c>
      <c r="D1058" s="41"/>
    </row>
    <row r="1059" spans="1:3" s="41" customFormat="1" ht="15" customHeight="1">
      <c r="A1059" s="52">
        <v>2140499</v>
      </c>
      <c r="B1059" s="49" t="s">
        <v>886</v>
      </c>
      <c r="C1059" s="13">
        <v>952</v>
      </c>
    </row>
    <row r="1060" spans="1:3" s="44" customFormat="1" ht="15" customHeight="1">
      <c r="A1060" s="27">
        <v>21405</v>
      </c>
      <c r="B1060" s="46" t="s">
        <v>887</v>
      </c>
      <c r="C1060" s="20">
        <f>SUM(C1061:C1066)</f>
        <v>31</v>
      </c>
    </row>
    <row r="1061" spans="1:3" s="41" customFormat="1" ht="15" customHeight="1">
      <c r="A1061" s="52">
        <v>2140501</v>
      </c>
      <c r="B1061" s="49" t="s">
        <v>64</v>
      </c>
      <c r="C1061" s="13"/>
    </row>
    <row r="1062" spans="1:3" s="41" customFormat="1" ht="15" customHeight="1">
      <c r="A1062" s="52">
        <v>2140502</v>
      </c>
      <c r="B1062" s="49" t="s">
        <v>65</v>
      </c>
      <c r="C1062" s="13">
        <v>19</v>
      </c>
    </row>
    <row r="1063" spans="1:4" s="44" customFormat="1" ht="15" customHeight="1">
      <c r="A1063" s="52">
        <v>2140503</v>
      </c>
      <c r="B1063" s="49" t="s">
        <v>66</v>
      </c>
      <c r="C1063" s="13"/>
      <c r="D1063" s="41"/>
    </row>
    <row r="1064" spans="1:3" s="41" customFormat="1" ht="15" customHeight="1">
      <c r="A1064" s="52">
        <v>2140504</v>
      </c>
      <c r="B1064" s="49" t="s">
        <v>873</v>
      </c>
      <c r="C1064" s="13"/>
    </row>
    <row r="1065" spans="1:3" s="41" customFormat="1" ht="15" customHeight="1">
      <c r="A1065" s="52">
        <v>2140505</v>
      </c>
      <c r="B1065" s="49" t="s">
        <v>888</v>
      </c>
      <c r="C1065" s="13">
        <v>12</v>
      </c>
    </row>
    <row r="1066" spans="1:3" s="41" customFormat="1" ht="15" customHeight="1">
      <c r="A1066" s="52">
        <v>2140599</v>
      </c>
      <c r="B1066" s="49" t="s">
        <v>889</v>
      </c>
      <c r="C1066" s="13"/>
    </row>
    <row r="1067" spans="1:3" s="44" customFormat="1" ht="15" customHeight="1">
      <c r="A1067" s="27">
        <v>21406</v>
      </c>
      <c r="B1067" s="46" t="s">
        <v>890</v>
      </c>
      <c r="C1067" s="20">
        <f>SUM(C1068:C1071)</f>
        <v>7292</v>
      </c>
    </row>
    <row r="1068" spans="1:3" s="41" customFormat="1" ht="15" customHeight="1">
      <c r="A1068" s="52">
        <v>2140601</v>
      </c>
      <c r="B1068" s="49" t="s">
        <v>891</v>
      </c>
      <c r="C1068" s="13">
        <v>6371</v>
      </c>
    </row>
    <row r="1069" spans="1:3" s="41" customFormat="1" ht="15" customHeight="1">
      <c r="A1069" s="52">
        <v>2140602</v>
      </c>
      <c r="B1069" s="49" t="s">
        <v>892</v>
      </c>
      <c r="C1069" s="13">
        <v>921</v>
      </c>
    </row>
    <row r="1070" spans="1:3" s="41" customFormat="1" ht="15" customHeight="1">
      <c r="A1070" s="52">
        <v>2140603</v>
      </c>
      <c r="B1070" s="49" t="s">
        <v>893</v>
      </c>
      <c r="C1070" s="13"/>
    </row>
    <row r="1071" spans="1:3" s="41" customFormat="1" ht="15" customHeight="1">
      <c r="A1071" s="52">
        <v>2140699</v>
      </c>
      <c r="B1071" s="49" t="s">
        <v>894</v>
      </c>
      <c r="C1071" s="13"/>
    </row>
    <row r="1072" spans="1:3" s="44" customFormat="1" ht="15" customHeight="1">
      <c r="A1072" s="27">
        <v>21499</v>
      </c>
      <c r="B1072" s="46" t="s">
        <v>895</v>
      </c>
      <c r="C1072" s="20">
        <f>SUM(C1073:C1074)</f>
        <v>17</v>
      </c>
    </row>
    <row r="1073" spans="1:3" s="41" customFormat="1" ht="15" customHeight="1">
      <c r="A1073" s="52">
        <v>2149901</v>
      </c>
      <c r="B1073" s="49" t="s">
        <v>896</v>
      </c>
      <c r="C1073" s="13"/>
    </row>
    <row r="1074" spans="1:3" s="41" customFormat="1" ht="15" customHeight="1">
      <c r="A1074" s="52">
        <v>2149999</v>
      </c>
      <c r="B1074" s="49" t="s">
        <v>897</v>
      </c>
      <c r="C1074" s="13">
        <v>17</v>
      </c>
    </row>
    <row r="1075" spans="1:3" s="44" customFormat="1" ht="15" customHeight="1">
      <c r="A1075" s="27">
        <v>215</v>
      </c>
      <c r="B1075" s="46" t="s">
        <v>898</v>
      </c>
      <c r="C1075" s="20">
        <f>C1076+C1086+C1102+C1107+C1121+C1130+C1137+C1144</f>
        <v>30495</v>
      </c>
    </row>
    <row r="1076" spans="1:3" s="44" customFormat="1" ht="15" customHeight="1">
      <c r="A1076" s="27">
        <v>21501</v>
      </c>
      <c r="B1076" s="46" t="s">
        <v>899</v>
      </c>
      <c r="C1076" s="20">
        <f>SUM(C1077:C1085)</f>
        <v>300</v>
      </c>
    </row>
    <row r="1077" spans="1:3" s="41" customFormat="1" ht="15" customHeight="1">
      <c r="A1077" s="52">
        <v>2150101</v>
      </c>
      <c r="B1077" s="49" t="s">
        <v>64</v>
      </c>
      <c r="C1077" s="13"/>
    </row>
    <row r="1078" spans="1:4" s="44" customFormat="1" ht="15" customHeight="1">
      <c r="A1078" s="52">
        <v>2150102</v>
      </c>
      <c r="B1078" s="49" t="s">
        <v>65</v>
      </c>
      <c r="C1078" s="13"/>
      <c r="D1078" s="41"/>
    </row>
    <row r="1079" spans="1:11" s="44" customFormat="1" ht="15" customHeight="1">
      <c r="A1079" s="52">
        <v>2150103</v>
      </c>
      <c r="B1079" s="49" t="s">
        <v>66</v>
      </c>
      <c r="C1079" s="13"/>
      <c r="D1079" s="41"/>
      <c r="H1079" s="47"/>
      <c r="J1079" s="47"/>
      <c r="K1079" s="47"/>
    </row>
    <row r="1080" spans="1:3" s="41" customFormat="1" ht="15" customHeight="1">
      <c r="A1080" s="52">
        <v>2150104</v>
      </c>
      <c r="B1080" s="49" t="s">
        <v>900</v>
      </c>
      <c r="C1080" s="13"/>
    </row>
    <row r="1081" spans="1:3" s="41" customFormat="1" ht="15" customHeight="1">
      <c r="A1081" s="52">
        <v>2150105</v>
      </c>
      <c r="B1081" s="49" t="s">
        <v>901</v>
      </c>
      <c r="C1081" s="13"/>
    </row>
    <row r="1082" spans="1:3" s="41" customFormat="1" ht="15" customHeight="1">
      <c r="A1082" s="52">
        <v>2150106</v>
      </c>
      <c r="B1082" s="49" t="s">
        <v>902</v>
      </c>
      <c r="C1082" s="13"/>
    </row>
    <row r="1083" spans="1:3" s="41" customFormat="1" ht="15" customHeight="1">
      <c r="A1083" s="52">
        <v>2150107</v>
      </c>
      <c r="B1083" s="49" t="s">
        <v>903</v>
      </c>
      <c r="C1083" s="13"/>
    </row>
    <row r="1084" spans="1:3" s="41" customFormat="1" ht="15" customHeight="1">
      <c r="A1084" s="52">
        <v>2150108</v>
      </c>
      <c r="B1084" s="49" t="s">
        <v>904</v>
      </c>
      <c r="C1084" s="13"/>
    </row>
    <row r="1085" spans="1:3" s="41" customFormat="1" ht="15" customHeight="1">
      <c r="A1085" s="52">
        <v>2150199</v>
      </c>
      <c r="B1085" s="49" t="s">
        <v>905</v>
      </c>
      <c r="C1085" s="13">
        <v>300</v>
      </c>
    </row>
    <row r="1086" spans="1:3" s="44" customFormat="1" ht="15" customHeight="1">
      <c r="A1086" s="27">
        <v>21502</v>
      </c>
      <c r="B1086" s="46" t="s">
        <v>906</v>
      </c>
      <c r="C1086" s="20">
        <f>SUM(C1087:C1101)</f>
        <v>13242</v>
      </c>
    </row>
    <row r="1087" spans="1:3" s="41" customFormat="1" ht="15" customHeight="1">
      <c r="A1087" s="52">
        <v>2150201</v>
      </c>
      <c r="B1087" s="49" t="s">
        <v>64</v>
      </c>
      <c r="C1087" s="13">
        <v>694</v>
      </c>
    </row>
    <row r="1088" spans="1:3" s="41" customFormat="1" ht="15" customHeight="1">
      <c r="A1088" s="52">
        <v>2150202</v>
      </c>
      <c r="B1088" s="49" t="s">
        <v>65</v>
      </c>
      <c r="C1088" s="13">
        <v>45</v>
      </c>
    </row>
    <row r="1089" spans="1:4" s="44" customFormat="1" ht="15" customHeight="1">
      <c r="A1089" s="52">
        <v>2150203</v>
      </c>
      <c r="B1089" s="49" t="s">
        <v>66</v>
      </c>
      <c r="C1089" s="13">
        <v>213</v>
      </c>
      <c r="D1089" s="41"/>
    </row>
    <row r="1090" spans="1:8" s="41" customFormat="1" ht="15" customHeight="1">
      <c r="A1090" s="52">
        <v>2150204</v>
      </c>
      <c r="B1090" s="49" t="s">
        <v>907</v>
      </c>
      <c r="C1090" s="13"/>
      <c r="H1090" s="50"/>
    </row>
    <row r="1091" spans="1:3" s="41" customFormat="1" ht="15" customHeight="1">
      <c r="A1091" s="52">
        <v>2150205</v>
      </c>
      <c r="B1091" s="49" t="s">
        <v>908</v>
      </c>
      <c r="C1091" s="13"/>
    </row>
    <row r="1092" spans="1:3" s="41" customFormat="1" ht="15" customHeight="1">
      <c r="A1092" s="52">
        <v>2150206</v>
      </c>
      <c r="B1092" s="49" t="s">
        <v>909</v>
      </c>
      <c r="C1092" s="13"/>
    </row>
    <row r="1093" spans="1:3" s="41" customFormat="1" ht="15" customHeight="1">
      <c r="A1093" s="52">
        <v>2150207</v>
      </c>
      <c r="B1093" s="49" t="s">
        <v>910</v>
      </c>
      <c r="C1093" s="13"/>
    </row>
    <row r="1094" spans="1:3" s="41" customFormat="1" ht="15" customHeight="1">
      <c r="A1094" s="52">
        <v>2150208</v>
      </c>
      <c r="B1094" s="49" t="s">
        <v>911</v>
      </c>
      <c r="C1094" s="13"/>
    </row>
    <row r="1095" spans="1:3" s="41" customFormat="1" ht="15" customHeight="1">
      <c r="A1095" s="52">
        <v>2150209</v>
      </c>
      <c r="B1095" s="49" t="s">
        <v>912</v>
      </c>
      <c r="C1095" s="13"/>
    </row>
    <row r="1096" spans="1:3" s="41" customFormat="1" ht="15" customHeight="1">
      <c r="A1096" s="52">
        <v>2150210</v>
      </c>
      <c r="B1096" s="49" t="s">
        <v>913</v>
      </c>
      <c r="C1096" s="13"/>
    </row>
    <row r="1097" spans="1:3" s="41" customFormat="1" ht="15" customHeight="1">
      <c r="A1097" s="52">
        <v>2150212</v>
      </c>
      <c r="B1097" s="49" t="s">
        <v>914</v>
      </c>
      <c r="C1097" s="13"/>
    </row>
    <row r="1098" spans="1:3" s="41" customFormat="1" ht="15" customHeight="1">
      <c r="A1098" s="52">
        <v>2150213</v>
      </c>
      <c r="B1098" s="49" t="s">
        <v>915</v>
      </c>
      <c r="C1098" s="13"/>
    </row>
    <row r="1099" spans="1:3" s="41" customFormat="1" ht="15" customHeight="1">
      <c r="A1099" s="52">
        <v>2150214</v>
      </c>
      <c r="B1099" s="49" t="s">
        <v>916</v>
      </c>
      <c r="C1099" s="13"/>
    </row>
    <row r="1100" spans="1:3" s="41" customFormat="1" ht="15" customHeight="1">
      <c r="A1100" s="52">
        <v>2150215</v>
      </c>
      <c r="B1100" s="49" t="s">
        <v>917</v>
      </c>
      <c r="C1100" s="13"/>
    </row>
    <row r="1101" spans="1:3" s="41" customFormat="1" ht="15" customHeight="1">
      <c r="A1101" s="52">
        <v>2150299</v>
      </c>
      <c r="B1101" s="49" t="s">
        <v>918</v>
      </c>
      <c r="C1101" s="13">
        <v>12290</v>
      </c>
    </row>
    <row r="1102" spans="1:3" s="44" customFormat="1" ht="15" customHeight="1">
      <c r="A1102" s="27">
        <v>21503</v>
      </c>
      <c r="B1102" s="46" t="s">
        <v>919</v>
      </c>
      <c r="C1102" s="20">
        <f>SUM(C1103:C1106)</f>
        <v>24</v>
      </c>
    </row>
    <row r="1103" spans="1:3" s="41" customFormat="1" ht="15" customHeight="1">
      <c r="A1103" s="52">
        <v>2150301</v>
      </c>
      <c r="B1103" s="49" t="s">
        <v>64</v>
      </c>
      <c r="C1103" s="13"/>
    </row>
    <row r="1104" spans="1:3" s="41" customFormat="1" ht="15" customHeight="1">
      <c r="A1104" s="52">
        <v>2150302</v>
      </c>
      <c r="B1104" s="49" t="s">
        <v>65</v>
      </c>
      <c r="C1104" s="13"/>
    </row>
    <row r="1105" spans="1:8" s="44" customFormat="1" ht="15" customHeight="1">
      <c r="A1105" s="52">
        <v>2150303</v>
      </c>
      <c r="B1105" s="49" t="s">
        <v>66</v>
      </c>
      <c r="C1105" s="13"/>
      <c r="D1105" s="41"/>
      <c r="H1105" s="47"/>
    </row>
    <row r="1106" spans="1:3" s="41" customFormat="1" ht="15" customHeight="1">
      <c r="A1106" s="52">
        <v>2150399</v>
      </c>
      <c r="B1106" s="49" t="s">
        <v>920</v>
      </c>
      <c r="C1106" s="13">
        <v>24</v>
      </c>
    </row>
    <row r="1107" spans="1:3" s="44" customFormat="1" ht="15" customHeight="1">
      <c r="A1107" s="27">
        <v>21505</v>
      </c>
      <c r="B1107" s="46" t="s">
        <v>921</v>
      </c>
      <c r="C1107" s="20">
        <f>SUM(C1108:C1120)</f>
        <v>134</v>
      </c>
    </row>
    <row r="1108" spans="1:3" s="41" customFormat="1" ht="15" customHeight="1">
      <c r="A1108" s="52">
        <v>2150501</v>
      </c>
      <c r="B1108" s="49" t="s">
        <v>64</v>
      </c>
      <c r="C1108" s="13"/>
    </row>
    <row r="1109" spans="1:3" s="41" customFormat="1" ht="15" customHeight="1">
      <c r="A1109" s="52">
        <v>2150502</v>
      </c>
      <c r="B1109" s="49" t="s">
        <v>65</v>
      </c>
      <c r="C1109" s="13">
        <v>27</v>
      </c>
    </row>
    <row r="1110" spans="1:4" s="44" customFormat="1" ht="15" customHeight="1">
      <c r="A1110" s="52">
        <v>2150503</v>
      </c>
      <c r="B1110" s="49" t="s">
        <v>66</v>
      </c>
      <c r="C1110" s="13"/>
      <c r="D1110" s="41"/>
    </row>
    <row r="1111" spans="1:3" s="41" customFormat="1" ht="15" customHeight="1">
      <c r="A1111" s="52">
        <v>2150505</v>
      </c>
      <c r="B1111" s="49" t="s">
        <v>922</v>
      </c>
      <c r="C1111" s="13"/>
    </row>
    <row r="1112" spans="1:3" s="41" customFormat="1" ht="15" customHeight="1">
      <c r="A1112" s="52">
        <v>2150506</v>
      </c>
      <c r="B1112" s="49" t="s">
        <v>923</v>
      </c>
      <c r="C1112" s="13"/>
    </row>
    <row r="1113" spans="1:3" s="41" customFormat="1" ht="15" customHeight="1">
      <c r="A1113" s="52">
        <v>2150507</v>
      </c>
      <c r="B1113" s="49" t="s">
        <v>924</v>
      </c>
      <c r="C1113" s="13"/>
    </row>
    <row r="1114" spans="1:3" s="41" customFormat="1" ht="15" customHeight="1">
      <c r="A1114" s="52">
        <v>2150508</v>
      </c>
      <c r="B1114" s="49" t="s">
        <v>925</v>
      </c>
      <c r="C1114" s="13">
        <v>56</v>
      </c>
    </row>
    <row r="1115" spans="1:3" s="41" customFormat="1" ht="15" customHeight="1">
      <c r="A1115" s="52">
        <v>2150509</v>
      </c>
      <c r="B1115" s="49" t="s">
        <v>926</v>
      </c>
      <c r="C1115" s="13"/>
    </row>
    <row r="1116" spans="1:3" s="41" customFormat="1" ht="15" customHeight="1">
      <c r="A1116" s="52">
        <v>2150510</v>
      </c>
      <c r="B1116" s="49" t="s">
        <v>927</v>
      </c>
      <c r="C1116" s="13"/>
    </row>
    <row r="1117" spans="1:3" s="41" customFormat="1" ht="15" customHeight="1">
      <c r="A1117" s="52">
        <v>2150511</v>
      </c>
      <c r="B1117" s="49" t="s">
        <v>928</v>
      </c>
      <c r="C1117" s="13"/>
    </row>
    <row r="1118" spans="1:3" s="41" customFormat="1" ht="15" customHeight="1">
      <c r="A1118" s="52">
        <v>2150513</v>
      </c>
      <c r="B1118" s="49" t="s">
        <v>873</v>
      </c>
      <c r="C1118" s="13"/>
    </row>
    <row r="1119" spans="1:3" s="41" customFormat="1" ht="15" customHeight="1">
      <c r="A1119" s="52">
        <v>2150515</v>
      </c>
      <c r="B1119" s="49" t="s">
        <v>929</v>
      </c>
      <c r="C1119" s="13"/>
    </row>
    <row r="1120" spans="1:3" s="41" customFormat="1" ht="15" customHeight="1">
      <c r="A1120" s="52">
        <v>2150599</v>
      </c>
      <c r="B1120" s="49" t="s">
        <v>930</v>
      </c>
      <c r="C1120" s="13">
        <v>51</v>
      </c>
    </row>
    <row r="1121" spans="1:3" s="44" customFormat="1" ht="15" customHeight="1">
      <c r="A1121" s="27">
        <v>21506</v>
      </c>
      <c r="B1121" s="46" t="s">
        <v>931</v>
      </c>
      <c r="C1121" s="20">
        <f>SUM(C1122:C1129)</f>
        <v>6179</v>
      </c>
    </row>
    <row r="1122" spans="1:3" s="41" customFormat="1" ht="15" customHeight="1">
      <c r="A1122" s="52">
        <v>2150601</v>
      </c>
      <c r="B1122" s="49" t="s">
        <v>64</v>
      </c>
      <c r="C1122" s="13">
        <v>1875</v>
      </c>
    </row>
    <row r="1123" spans="1:3" s="41" customFormat="1" ht="15" customHeight="1">
      <c r="A1123" s="52">
        <v>2150602</v>
      </c>
      <c r="B1123" s="49" t="s">
        <v>65</v>
      </c>
      <c r="C1123" s="13">
        <v>79</v>
      </c>
    </row>
    <row r="1124" spans="1:4" s="44" customFormat="1" ht="15" customHeight="1">
      <c r="A1124" s="52">
        <v>2150603</v>
      </c>
      <c r="B1124" s="49" t="s">
        <v>66</v>
      </c>
      <c r="C1124" s="13">
        <v>38</v>
      </c>
      <c r="D1124" s="41"/>
    </row>
    <row r="1125" spans="1:11" s="41" customFormat="1" ht="15" customHeight="1">
      <c r="A1125" s="52">
        <v>2150604</v>
      </c>
      <c r="B1125" s="49" t="s">
        <v>932</v>
      </c>
      <c r="C1125" s="13"/>
      <c r="J1125" s="50"/>
      <c r="K1125" s="50"/>
    </row>
    <row r="1126" spans="1:3" s="41" customFormat="1" ht="15" customHeight="1">
      <c r="A1126" s="52">
        <v>2150605</v>
      </c>
      <c r="B1126" s="49" t="s">
        <v>933</v>
      </c>
      <c r="C1126" s="13">
        <v>110</v>
      </c>
    </row>
    <row r="1127" spans="1:3" s="41" customFormat="1" ht="15" customHeight="1">
      <c r="A1127" s="52">
        <v>2150606</v>
      </c>
      <c r="B1127" s="49" t="s">
        <v>934</v>
      </c>
      <c r="C1127" s="13">
        <v>3</v>
      </c>
    </row>
    <row r="1128" spans="1:3" s="41" customFormat="1" ht="15" customHeight="1">
      <c r="A1128" s="52">
        <v>2150607</v>
      </c>
      <c r="B1128" s="49" t="s">
        <v>935</v>
      </c>
      <c r="C1128" s="13">
        <v>118</v>
      </c>
    </row>
    <row r="1129" spans="1:3" s="41" customFormat="1" ht="15" customHeight="1">
      <c r="A1129" s="52">
        <v>2150699</v>
      </c>
      <c r="B1129" s="49" t="s">
        <v>936</v>
      </c>
      <c r="C1129" s="13">
        <v>3956</v>
      </c>
    </row>
    <row r="1130" spans="1:3" s="44" customFormat="1" ht="15" customHeight="1">
      <c r="A1130" s="27">
        <v>21507</v>
      </c>
      <c r="B1130" s="46" t="s">
        <v>937</v>
      </c>
      <c r="C1130" s="20">
        <f>SUM(C1131:C1136)</f>
        <v>568</v>
      </c>
    </row>
    <row r="1131" spans="1:3" s="41" customFormat="1" ht="15" customHeight="1">
      <c r="A1131" s="52">
        <v>2150701</v>
      </c>
      <c r="B1131" s="49" t="s">
        <v>64</v>
      </c>
      <c r="C1131" s="13">
        <v>541</v>
      </c>
    </row>
    <row r="1132" spans="1:3" s="41" customFormat="1" ht="15" customHeight="1">
      <c r="A1132" s="52">
        <v>2150702</v>
      </c>
      <c r="B1132" s="49" t="s">
        <v>65</v>
      </c>
      <c r="C1132" s="13">
        <v>27</v>
      </c>
    </row>
    <row r="1133" spans="1:11" s="44" customFormat="1" ht="15" customHeight="1">
      <c r="A1133" s="52">
        <v>2150703</v>
      </c>
      <c r="B1133" s="49" t="s">
        <v>66</v>
      </c>
      <c r="C1133" s="13"/>
      <c r="D1133" s="41"/>
      <c r="J1133" s="47"/>
      <c r="K1133" s="47"/>
    </row>
    <row r="1134" spans="1:3" s="41" customFormat="1" ht="15" customHeight="1">
      <c r="A1134" s="52">
        <v>2150704</v>
      </c>
      <c r="B1134" s="49" t="s">
        <v>938</v>
      </c>
      <c r="C1134" s="13"/>
    </row>
    <row r="1135" spans="1:3" s="41" customFormat="1" ht="15" customHeight="1">
      <c r="A1135" s="52">
        <v>2150705</v>
      </c>
      <c r="B1135" s="49" t="s">
        <v>939</v>
      </c>
      <c r="C1135" s="13"/>
    </row>
    <row r="1136" spans="1:3" s="41" customFormat="1" ht="15" customHeight="1">
      <c r="A1136" s="52">
        <v>2150799</v>
      </c>
      <c r="B1136" s="49" t="s">
        <v>940</v>
      </c>
      <c r="C1136" s="13"/>
    </row>
    <row r="1137" spans="1:3" s="44" customFormat="1" ht="15" customHeight="1">
      <c r="A1137" s="27">
        <v>21508</v>
      </c>
      <c r="B1137" s="46" t="s">
        <v>941</v>
      </c>
      <c r="C1137" s="20">
        <f>SUM(C1138:C1143)</f>
        <v>628</v>
      </c>
    </row>
    <row r="1138" spans="1:3" s="41" customFormat="1" ht="15" customHeight="1">
      <c r="A1138" s="52">
        <v>2150801</v>
      </c>
      <c r="B1138" s="49" t="s">
        <v>64</v>
      </c>
      <c r="C1138" s="13"/>
    </row>
    <row r="1139" spans="1:3" s="41" customFormat="1" ht="15" customHeight="1">
      <c r="A1139" s="52">
        <v>2150802</v>
      </c>
      <c r="B1139" s="49" t="s">
        <v>65</v>
      </c>
      <c r="C1139" s="13"/>
    </row>
    <row r="1140" spans="1:4" s="44" customFormat="1" ht="15" customHeight="1">
      <c r="A1140" s="52">
        <v>2150803</v>
      </c>
      <c r="B1140" s="49" t="s">
        <v>66</v>
      </c>
      <c r="C1140" s="13"/>
      <c r="D1140" s="41"/>
    </row>
    <row r="1141" spans="1:3" s="41" customFormat="1" ht="15" customHeight="1">
      <c r="A1141" s="52">
        <v>2150804</v>
      </c>
      <c r="B1141" s="49" t="s">
        <v>942</v>
      </c>
      <c r="C1141" s="13"/>
    </row>
    <row r="1142" spans="1:3" s="41" customFormat="1" ht="15" customHeight="1">
      <c r="A1142" s="52">
        <v>2150805</v>
      </c>
      <c r="B1142" s="49" t="s">
        <v>943</v>
      </c>
      <c r="C1142" s="13">
        <v>400</v>
      </c>
    </row>
    <row r="1143" spans="1:3" s="41" customFormat="1" ht="15" customHeight="1">
      <c r="A1143" s="52">
        <v>2150899</v>
      </c>
      <c r="B1143" s="49" t="s">
        <v>944</v>
      </c>
      <c r="C1143" s="13">
        <v>228</v>
      </c>
    </row>
    <row r="1144" spans="1:3" s="44" customFormat="1" ht="15" customHeight="1">
      <c r="A1144" s="27">
        <v>21599</v>
      </c>
      <c r="B1144" s="46" t="s">
        <v>945</v>
      </c>
      <c r="C1144" s="20">
        <f>SUM(C1145:C1150)</f>
        <v>9420</v>
      </c>
    </row>
    <row r="1145" spans="1:3" s="41" customFormat="1" ht="15" customHeight="1">
      <c r="A1145" s="52">
        <v>2159901</v>
      </c>
      <c r="B1145" s="49" t="s">
        <v>946</v>
      </c>
      <c r="C1145" s="13"/>
    </row>
    <row r="1146" spans="1:3" s="41" customFormat="1" ht="15" customHeight="1">
      <c r="A1146" s="52">
        <v>2159902</v>
      </c>
      <c r="B1146" s="49" t="s">
        <v>947</v>
      </c>
      <c r="C1146" s="13"/>
    </row>
    <row r="1147" spans="1:4" s="44" customFormat="1" ht="15" customHeight="1">
      <c r="A1147" s="52">
        <v>2159904</v>
      </c>
      <c r="B1147" s="49" t="s">
        <v>948</v>
      </c>
      <c r="C1147" s="13"/>
      <c r="D1147" s="41"/>
    </row>
    <row r="1148" spans="1:3" s="41" customFormat="1" ht="15" customHeight="1">
      <c r="A1148" s="52">
        <v>2159905</v>
      </c>
      <c r="B1148" s="49" t="s">
        <v>949</v>
      </c>
      <c r="C1148" s="13"/>
    </row>
    <row r="1149" spans="1:3" s="41" customFormat="1" ht="15" customHeight="1">
      <c r="A1149" s="52">
        <v>2159906</v>
      </c>
      <c r="B1149" s="49" t="s">
        <v>950</v>
      </c>
      <c r="C1149" s="13"/>
    </row>
    <row r="1150" spans="1:3" s="41" customFormat="1" ht="15" customHeight="1">
      <c r="A1150" s="52">
        <v>2159999</v>
      </c>
      <c r="B1150" s="49" t="s">
        <v>951</v>
      </c>
      <c r="C1150" s="13">
        <v>9420</v>
      </c>
    </row>
    <row r="1151" spans="1:3" s="44" customFormat="1" ht="15" customHeight="1">
      <c r="A1151" s="27">
        <v>216</v>
      </c>
      <c r="B1151" s="46" t="s">
        <v>952</v>
      </c>
      <c r="C1151" s="20">
        <f>C1152+C1162+C1169+C1175</f>
        <v>6736</v>
      </c>
    </row>
    <row r="1152" spans="1:3" s="44" customFormat="1" ht="15" customHeight="1">
      <c r="A1152" s="27">
        <v>21602</v>
      </c>
      <c r="B1152" s="46" t="s">
        <v>953</v>
      </c>
      <c r="C1152" s="20">
        <f>SUM(C1153:C1161)</f>
        <v>2634</v>
      </c>
    </row>
    <row r="1153" spans="1:3" s="41" customFormat="1" ht="15" customHeight="1">
      <c r="A1153" s="52">
        <v>2160201</v>
      </c>
      <c r="B1153" s="49" t="s">
        <v>64</v>
      </c>
      <c r="C1153" s="13">
        <v>587</v>
      </c>
    </row>
    <row r="1154" spans="1:4" s="44" customFormat="1" ht="15" customHeight="1">
      <c r="A1154" s="52">
        <v>2160202</v>
      </c>
      <c r="B1154" s="49" t="s">
        <v>65</v>
      </c>
      <c r="C1154" s="13">
        <v>68</v>
      </c>
      <c r="D1154" s="41"/>
    </row>
    <row r="1155" spans="1:4" s="44" customFormat="1" ht="15" customHeight="1">
      <c r="A1155" s="52">
        <v>2160203</v>
      </c>
      <c r="B1155" s="49" t="s">
        <v>66</v>
      </c>
      <c r="C1155" s="13"/>
      <c r="D1155" s="41"/>
    </row>
    <row r="1156" spans="1:3" s="41" customFormat="1" ht="15" customHeight="1">
      <c r="A1156" s="52">
        <v>2160216</v>
      </c>
      <c r="B1156" s="49" t="s">
        <v>954</v>
      </c>
      <c r="C1156" s="13"/>
    </row>
    <row r="1157" spans="1:3" s="41" customFormat="1" ht="15" customHeight="1">
      <c r="A1157" s="52">
        <v>2160217</v>
      </c>
      <c r="B1157" s="49" t="s">
        <v>955</v>
      </c>
      <c r="C1157" s="13"/>
    </row>
    <row r="1158" spans="1:3" s="41" customFormat="1" ht="15" customHeight="1">
      <c r="A1158" s="52">
        <v>2160218</v>
      </c>
      <c r="B1158" s="49" t="s">
        <v>956</v>
      </c>
      <c r="C1158" s="13"/>
    </row>
    <row r="1159" spans="1:3" s="41" customFormat="1" ht="15" customHeight="1">
      <c r="A1159" s="52">
        <v>2160219</v>
      </c>
      <c r="B1159" s="49" t="s">
        <v>957</v>
      </c>
      <c r="C1159" s="13"/>
    </row>
    <row r="1160" spans="1:3" s="41" customFormat="1" ht="15" customHeight="1">
      <c r="A1160" s="52">
        <v>2160250</v>
      </c>
      <c r="B1160" s="49" t="s">
        <v>73</v>
      </c>
      <c r="C1160" s="13">
        <v>121</v>
      </c>
    </row>
    <row r="1161" spans="1:3" s="41" customFormat="1" ht="15" customHeight="1">
      <c r="A1161" s="52">
        <v>2160299</v>
      </c>
      <c r="B1161" s="49" t="s">
        <v>958</v>
      </c>
      <c r="C1161" s="13">
        <v>1858</v>
      </c>
    </row>
    <row r="1162" spans="1:3" s="44" customFormat="1" ht="15" customHeight="1">
      <c r="A1162" s="27">
        <v>21605</v>
      </c>
      <c r="B1162" s="46" t="s">
        <v>959</v>
      </c>
      <c r="C1162" s="20">
        <f>SUM(C1163:C1168)</f>
        <v>2846</v>
      </c>
    </row>
    <row r="1163" spans="1:3" s="41" customFormat="1" ht="15" customHeight="1">
      <c r="A1163" s="52">
        <v>2160501</v>
      </c>
      <c r="B1163" s="49" t="s">
        <v>64</v>
      </c>
      <c r="C1163" s="13">
        <v>906</v>
      </c>
    </row>
    <row r="1164" spans="1:3" s="41" customFormat="1" ht="15" customHeight="1">
      <c r="A1164" s="52">
        <v>2160502</v>
      </c>
      <c r="B1164" s="49" t="s">
        <v>65</v>
      </c>
      <c r="C1164" s="13">
        <v>567</v>
      </c>
    </row>
    <row r="1165" spans="1:4" s="44" customFormat="1" ht="15" customHeight="1">
      <c r="A1165" s="52">
        <v>2160503</v>
      </c>
      <c r="B1165" s="49" t="s">
        <v>66</v>
      </c>
      <c r="C1165" s="13">
        <v>108</v>
      </c>
      <c r="D1165" s="41"/>
    </row>
    <row r="1166" spans="1:3" s="41" customFormat="1" ht="15" customHeight="1">
      <c r="A1166" s="52">
        <v>2160504</v>
      </c>
      <c r="B1166" s="49" t="s">
        <v>960</v>
      </c>
      <c r="C1166" s="13">
        <v>16</v>
      </c>
    </row>
    <row r="1167" spans="1:3" s="41" customFormat="1" ht="15" customHeight="1">
      <c r="A1167" s="52">
        <v>2160505</v>
      </c>
      <c r="B1167" s="49" t="s">
        <v>961</v>
      </c>
      <c r="C1167" s="13">
        <v>1</v>
      </c>
    </row>
    <row r="1168" spans="1:3" s="41" customFormat="1" ht="15" customHeight="1">
      <c r="A1168" s="52">
        <v>2160599</v>
      </c>
      <c r="B1168" s="49" t="s">
        <v>962</v>
      </c>
      <c r="C1168" s="13">
        <v>1248</v>
      </c>
    </row>
    <row r="1169" spans="1:3" s="44" customFormat="1" ht="15" customHeight="1">
      <c r="A1169" s="27">
        <v>21606</v>
      </c>
      <c r="B1169" s="46" t="s">
        <v>963</v>
      </c>
      <c r="C1169" s="20">
        <f>SUM(C1170:C1174)</f>
        <v>1017</v>
      </c>
    </row>
    <row r="1170" spans="1:3" s="41" customFormat="1" ht="15" customHeight="1">
      <c r="A1170" s="52">
        <v>2160601</v>
      </c>
      <c r="B1170" s="49" t="s">
        <v>64</v>
      </c>
      <c r="C1170" s="13"/>
    </row>
    <row r="1171" spans="1:3" s="41" customFormat="1" ht="15" customHeight="1">
      <c r="A1171" s="52">
        <v>2160602</v>
      </c>
      <c r="B1171" s="49" t="s">
        <v>65</v>
      </c>
      <c r="C1171" s="13"/>
    </row>
    <row r="1172" spans="1:3" s="41" customFormat="1" ht="15" customHeight="1">
      <c r="A1172" s="52">
        <v>2160603</v>
      </c>
      <c r="B1172" s="49" t="s">
        <v>66</v>
      </c>
      <c r="C1172" s="13"/>
    </row>
    <row r="1173" spans="1:3" s="41" customFormat="1" ht="15" customHeight="1">
      <c r="A1173" s="52">
        <v>2160607</v>
      </c>
      <c r="B1173" s="49" t="s">
        <v>964</v>
      </c>
      <c r="C1173" s="13"/>
    </row>
    <row r="1174" spans="1:3" s="41" customFormat="1" ht="15" customHeight="1">
      <c r="A1174" s="52">
        <v>2160699</v>
      </c>
      <c r="B1174" s="49" t="s">
        <v>965</v>
      </c>
      <c r="C1174" s="13">
        <v>1017</v>
      </c>
    </row>
    <row r="1175" spans="1:3" s="44" customFormat="1" ht="15" customHeight="1">
      <c r="A1175" s="27">
        <v>21699</v>
      </c>
      <c r="B1175" s="46" t="s">
        <v>966</v>
      </c>
      <c r="C1175" s="20">
        <f>SUM(C1176:C1177)</f>
        <v>239</v>
      </c>
    </row>
    <row r="1176" spans="1:3" s="41" customFormat="1" ht="15" customHeight="1">
      <c r="A1176" s="52">
        <v>2169901</v>
      </c>
      <c r="B1176" s="49" t="s">
        <v>967</v>
      </c>
      <c r="C1176" s="13"/>
    </row>
    <row r="1177" spans="1:3" s="41" customFormat="1" ht="15" customHeight="1">
      <c r="A1177" s="52">
        <v>2169999</v>
      </c>
      <c r="B1177" s="49" t="s">
        <v>968</v>
      </c>
      <c r="C1177" s="13">
        <v>239</v>
      </c>
    </row>
    <row r="1178" spans="1:3" s="44" customFormat="1" ht="15" customHeight="1">
      <c r="A1178" s="27">
        <v>217</v>
      </c>
      <c r="B1178" s="46" t="s">
        <v>969</v>
      </c>
      <c r="C1178" s="20">
        <f>C1179+C1186+C1196+C1202+C1205</f>
        <v>2337</v>
      </c>
    </row>
    <row r="1179" spans="1:3" s="44" customFormat="1" ht="15" customHeight="1">
      <c r="A1179" s="27">
        <v>21701</v>
      </c>
      <c r="B1179" s="46" t="s">
        <v>970</v>
      </c>
      <c r="C1179" s="51">
        <f>SUM(C1180:C1185)</f>
        <v>0</v>
      </c>
    </row>
    <row r="1180" spans="1:3" s="41" customFormat="1" ht="15" customHeight="1">
      <c r="A1180" s="52">
        <v>2170101</v>
      </c>
      <c r="B1180" s="49" t="s">
        <v>64</v>
      </c>
      <c r="C1180" s="13"/>
    </row>
    <row r="1181" spans="1:4" s="44" customFormat="1" ht="15" customHeight="1">
      <c r="A1181" s="52">
        <v>2170102</v>
      </c>
      <c r="B1181" s="49" t="s">
        <v>65</v>
      </c>
      <c r="C1181" s="13"/>
      <c r="D1181" s="41"/>
    </row>
    <row r="1182" spans="1:3" s="41" customFormat="1" ht="15" customHeight="1">
      <c r="A1182" s="52">
        <v>2170103</v>
      </c>
      <c r="B1182" s="49" t="s">
        <v>66</v>
      </c>
      <c r="C1182" s="13"/>
    </row>
    <row r="1183" spans="1:3" s="41" customFormat="1" ht="15" customHeight="1">
      <c r="A1183" s="52">
        <v>2170104</v>
      </c>
      <c r="B1183" s="49" t="s">
        <v>971</v>
      </c>
      <c r="C1183" s="13"/>
    </row>
    <row r="1184" spans="1:3" s="41" customFormat="1" ht="15" customHeight="1">
      <c r="A1184" s="52">
        <v>2170150</v>
      </c>
      <c r="B1184" s="49" t="s">
        <v>73</v>
      </c>
      <c r="C1184" s="13"/>
    </row>
    <row r="1185" spans="1:3" s="41" customFormat="1" ht="15" customHeight="1">
      <c r="A1185" s="52">
        <v>2170199</v>
      </c>
      <c r="B1185" s="49" t="s">
        <v>972</v>
      </c>
      <c r="C1185" s="13"/>
    </row>
    <row r="1186" spans="1:3" s="44" customFormat="1" ht="15" customHeight="1">
      <c r="A1186" s="27">
        <v>21702</v>
      </c>
      <c r="B1186" s="46" t="s">
        <v>973</v>
      </c>
      <c r="C1186" s="20">
        <f>SUM(C1187:C1195)</f>
        <v>95</v>
      </c>
    </row>
    <row r="1187" spans="1:3" s="41" customFormat="1" ht="15" customHeight="1">
      <c r="A1187" s="52">
        <v>2170201</v>
      </c>
      <c r="B1187" s="49" t="s">
        <v>974</v>
      </c>
      <c r="C1187" s="13"/>
    </row>
    <row r="1188" spans="1:3" s="41" customFormat="1" ht="15" customHeight="1">
      <c r="A1188" s="52">
        <v>2170202</v>
      </c>
      <c r="B1188" s="49" t="s">
        <v>975</v>
      </c>
      <c r="C1188" s="13"/>
    </row>
    <row r="1189" spans="1:3" s="41" customFormat="1" ht="15" customHeight="1">
      <c r="A1189" s="52">
        <v>2170203</v>
      </c>
      <c r="B1189" s="49" t="s">
        <v>976</v>
      </c>
      <c r="C1189" s="13"/>
    </row>
    <row r="1190" spans="1:3" s="41" customFormat="1" ht="15" customHeight="1">
      <c r="A1190" s="52">
        <v>2170204</v>
      </c>
      <c r="B1190" s="49" t="s">
        <v>977</v>
      </c>
      <c r="C1190" s="13"/>
    </row>
    <row r="1191" spans="1:3" s="41" customFormat="1" ht="15" customHeight="1">
      <c r="A1191" s="52">
        <v>2170205</v>
      </c>
      <c r="B1191" s="49" t="s">
        <v>978</v>
      </c>
      <c r="C1191" s="13"/>
    </row>
    <row r="1192" spans="1:3" s="41" customFormat="1" ht="15" customHeight="1">
      <c r="A1192" s="52">
        <v>2170206</v>
      </c>
      <c r="B1192" s="49" t="s">
        <v>979</v>
      </c>
      <c r="C1192" s="13"/>
    </row>
    <row r="1193" spans="1:3" s="41" customFormat="1" ht="15" customHeight="1">
      <c r="A1193" s="52">
        <v>2170207</v>
      </c>
      <c r="B1193" s="49" t="s">
        <v>980</v>
      </c>
      <c r="C1193" s="13"/>
    </row>
    <row r="1194" spans="1:3" s="41" customFormat="1" ht="15" customHeight="1">
      <c r="A1194" s="52">
        <v>2170208</v>
      </c>
      <c r="B1194" s="49" t="s">
        <v>981</v>
      </c>
      <c r="C1194" s="13"/>
    </row>
    <row r="1195" spans="1:3" s="41" customFormat="1" ht="15" customHeight="1">
      <c r="A1195" s="52">
        <v>2170299</v>
      </c>
      <c r="B1195" s="49" t="s">
        <v>982</v>
      </c>
      <c r="C1195" s="13">
        <v>95</v>
      </c>
    </row>
    <row r="1196" spans="1:3" s="44" customFormat="1" ht="15" customHeight="1">
      <c r="A1196" s="27">
        <v>21703</v>
      </c>
      <c r="B1196" s="46" t="s">
        <v>983</v>
      </c>
      <c r="C1196" s="20">
        <f>SUM(C1197:C1201)</f>
        <v>2186</v>
      </c>
    </row>
    <row r="1197" spans="1:3" s="41" customFormat="1" ht="15" customHeight="1">
      <c r="A1197" s="52">
        <v>2170301</v>
      </c>
      <c r="B1197" s="49" t="s">
        <v>984</v>
      </c>
      <c r="C1197" s="13"/>
    </row>
    <row r="1198" spans="1:3" s="41" customFormat="1" ht="15" customHeight="1">
      <c r="A1198" s="52">
        <v>2170302</v>
      </c>
      <c r="B1198" s="49" t="s">
        <v>985</v>
      </c>
      <c r="C1198" s="13"/>
    </row>
    <row r="1199" spans="1:4" s="44" customFormat="1" ht="15" customHeight="1">
      <c r="A1199" s="52">
        <v>2170303</v>
      </c>
      <c r="B1199" s="49" t="s">
        <v>986</v>
      </c>
      <c r="C1199" s="13"/>
      <c r="D1199" s="41"/>
    </row>
    <row r="1200" spans="1:3" s="41" customFormat="1" ht="15" customHeight="1">
      <c r="A1200" s="52">
        <v>2170304</v>
      </c>
      <c r="B1200" s="49" t="s">
        <v>987</v>
      </c>
      <c r="C1200" s="13"/>
    </row>
    <row r="1201" spans="1:3" s="41" customFormat="1" ht="15" customHeight="1">
      <c r="A1201" s="52">
        <v>2170399</v>
      </c>
      <c r="B1201" s="49" t="s">
        <v>988</v>
      </c>
      <c r="C1201" s="13">
        <v>2186</v>
      </c>
    </row>
    <row r="1202" spans="1:3" s="44" customFormat="1" ht="15" customHeight="1">
      <c r="A1202" s="27">
        <v>21704</v>
      </c>
      <c r="B1202" s="46" t="s">
        <v>989</v>
      </c>
      <c r="C1202" s="51">
        <f>SUM(C1203:C1204)</f>
        <v>0</v>
      </c>
    </row>
    <row r="1203" spans="1:3" s="41" customFormat="1" ht="15" customHeight="1">
      <c r="A1203" s="52">
        <v>2170401</v>
      </c>
      <c r="B1203" s="49" t="s">
        <v>990</v>
      </c>
      <c r="C1203" s="13"/>
    </row>
    <row r="1204" spans="1:3" s="41" customFormat="1" ht="15" customHeight="1">
      <c r="A1204" s="52">
        <v>2170499</v>
      </c>
      <c r="B1204" s="49" t="s">
        <v>991</v>
      </c>
      <c r="C1204" s="13"/>
    </row>
    <row r="1205" spans="1:3" s="44" customFormat="1" ht="15" customHeight="1">
      <c r="A1205" s="27">
        <v>21799</v>
      </c>
      <c r="B1205" s="46" t="s">
        <v>992</v>
      </c>
      <c r="C1205" s="20">
        <f>C1206</f>
        <v>56</v>
      </c>
    </row>
    <row r="1206" spans="1:3" s="41" customFormat="1" ht="15" customHeight="1">
      <c r="A1206" s="52">
        <v>2179901</v>
      </c>
      <c r="B1206" s="49" t="s">
        <v>993</v>
      </c>
      <c r="C1206" s="13">
        <v>56</v>
      </c>
    </row>
    <row r="1207" spans="1:3" s="44" customFormat="1" ht="15" customHeight="1">
      <c r="A1207" s="27">
        <v>219</v>
      </c>
      <c r="B1207" s="46" t="s">
        <v>994</v>
      </c>
      <c r="C1207" s="51">
        <f>SUM(C1208:C1216)</f>
        <v>0</v>
      </c>
    </row>
    <row r="1208" spans="1:4" s="44" customFormat="1" ht="15" customHeight="1">
      <c r="A1208" s="52">
        <v>21901</v>
      </c>
      <c r="B1208" s="46" t="s">
        <v>995</v>
      </c>
      <c r="C1208" s="13"/>
      <c r="D1208" s="41"/>
    </row>
    <row r="1209" spans="1:3" s="41" customFormat="1" ht="15" customHeight="1">
      <c r="A1209" s="52">
        <v>21902</v>
      </c>
      <c r="B1209" s="46" t="s">
        <v>996</v>
      </c>
      <c r="C1209" s="13"/>
    </row>
    <row r="1210" spans="1:3" s="41" customFormat="1" ht="15" customHeight="1">
      <c r="A1210" s="52">
        <v>21903</v>
      </c>
      <c r="B1210" s="46" t="s">
        <v>997</v>
      </c>
      <c r="C1210" s="13"/>
    </row>
    <row r="1211" spans="1:3" s="41" customFormat="1" ht="15" customHeight="1">
      <c r="A1211" s="52">
        <v>21904</v>
      </c>
      <c r="B1211" s="46" t="s">
        <v>998</v>
      </c>
      <c r="C1211" s="13"/>
    </row>
    <row r="1212" spans="1:3" s="41" customFormat="1" ht="15" customHeight="1">
      <c r="A1212" s="52">
        <v>21905</v>
      </c>
      <c r="B1212" s="46" t="s">
        <v>999</v>
      </c>
      <c r="C1212" s="13"/>
    </row>
    <row r="1213" spans="1:3" s="41" customFormat="1" ht="15" customHeight="1">
      <c r="A1213" s="52">
        <v>21906</v>
      </c>
      <c r="B1213" s="46" t="s">
        <v>736</v>
      </c>
      <c r="C1213" s="13"/>
    </row>
    <row r="1214" spans="1:3" s="41" customFormat="1" ht="15" customHeight="1">
      <c r="A1214" s="52">
        <v>21907</v>
      </c>
      <c r="B1214" s="46" t="s">
        <v>1000</v>
      </c>
      <c r="C1214" s="13"/>
    </row>
    <row r="1215" spans="1:3" s="41" customFormat="1" ht="15" customHeight="1">
      <c r="A1215" s="52">
        <v>21908</v>
      </c>
      <c r="B1215" s="46" t="s">
        <v>1001</v>
      </c>
      <c r="C1215" s="13"/>
    </row>
    <row r="1216" spans="1:3" s="41" customFormat="1" ht="15" customHeight="1">
      <c r="A1216" s="52">
        <v>21999</v>
      </c>
      <c r="B1216" s="46" t="s">
        <v>1002</v>
      </c>
      <c r="C1216" s="13"/>
    </row>
    <row r="1217" spans="1:3" s="44" customFormat="1" ht="15" customHeight="1">
      <c r="A1217" s="27">
        <v>220</v>
      </c>
      <c r="B1217" s="46" t="s">
        <v>1003</v>
      </c>
      <c r="C1217" s="20">
        <f>SUM(C1218,C1238,C1257,C1266,C1279,C1294)</f>
        <v>20251</v>
      </c>
    </row>
    <row r="1218" spans="1:3" s="44" customFormat="1" ht="15" customHeight="1">
      <c r="A1218" s="27">
        <v>22001</v>
      </c>
      <c r="B1218" s="46" t="s">
        <v>1004</v>
      </c>
      <c r="C1218" s="20">
        <f>SUM(C1219:C1237)</f>
        <v>18849</v>
      </c>
    </row>
    <row r="1219" spans="1:3" s="41" customFormat="1" ht="15" customHeight="1">
      <c r="A1219" s="52">
        <v>2200101</v>
      </c>
      <c r="B1219" s="49" t="s">
        <v>64</v>
      </c>
      <c r="C1219" s="13">
        <v>2200</v>
      </c>
    </row>
    <row r="1220" spans="1:4" s="44" customFormat="1" ht="15" customHeight="1">
      <c r="A1220" s="52">
        <v>2200102</v>
      </c>
      <c r="B1220" s="49" t="s">
        <v>65</v>
      </c>
      <c r="C1220" s="13">
        <v>65</v>
      </c>
      <c r="D1220" s="41"/>
    </row>
    <row r="1221" spans="1:11" s="44" customFormat="1" ht="15" customHeight="1">
      <c r="A1221" s="52">
        <v>2200103</v>
      </c>
      <c r="B1221" s="49" t="s">
        <v>66</v>
      </c>
      <c r="C1221" s="13">
        <v>18</v>
      </c>
      <c r="D1221" s="41"/>
      <c r="H1221" s="47"/>
      <c r="J1221" s="47"/>
      <c r="K1221" s="47"/>
    </row>
    <row r="1222" spans="1:11" s="41" customFormat="1" ht="15" customHeight="1">
      <c r="A1222" s="52">
        <v>2200104</v>
      </c>
      <c r="B1222" s="49" t="s">
        <v>1005</v>
      </c>
      <c r="C1222" s="13">
        <v>11</v>
      </c>
      <c r="H1222" s="50"/>
      <c r="J1222" s="50"/>
      <c r="K1222" s="50"/>
    </row>
    <row r="1223" spans="1:3" s="41" customFormat="1" ht="15" customHeight="1">
      <c r="A1223" s="52">
        <v>2200105</v>
      </c>
      <c r="B1223" s="49" t="s">
        <v>1006</v>
      </c>
      <c r="C1223" s="13">
        <v>521</v>
      </c>
    </row>
    <row r="1224" spans="1:3" s="41" customFormat="1" ht="15" customHeight="1">
      <c r="A1224" s="52">
        <v>2200106</v>
      </c>
      <c r="B1224" s="49" t="s">
        <v>1007</v>
      </c>
      <c r="C1224" s="13">
        <v>24</v>
      </c>
    </row>
    <row r="1225" spans="1:3" s="41" customFormat="1" ht="15" customHeight="1">
      <c r="A1225" s="52">
        <v>2200107</v>
      </c>
      <c r="B1225" s="49" t="s">
        <v>1008</v>
      </c>
      <c r="C1225" s="13"/>
    </row>
    <row r="1226" spans="1:3" s="41" customFormat="1" ht="15" customHeight="1">
      <c r="A1226" s="52">
        <v>2200108</v>
      </c>
      <c r="B1226" s="49" t="s">
        <v>1009</v>
      </c>
      <c r="C1226" s="13"/>
    </row>
    <row r="1227" spans="1:3" s="41" customFormat="1" ht="15" customHeight="1">
      <c r="A1227" s="52">
        <v>2200109</v>
      </c>
      <c r="B1227" s="49" t="s">
        <v>1010</v>
      </c>
      <c r="C1227" s="13"/>
    </row>
    <row r="1228" spans="1:3" s="41" customFormat="1" ht="15" customHeight="1">
      <c r="A1228" s="52">
        <v>2200110</v>
      </c>
      <c r="B1228" s="49" t="s">
        <v>1011</v>
      </c>
      <c r="C1228" s="13">
        <v>9</v>
      </c>
    </row>
    <row r="1229" spans="1:3" s="41" customFormat="1" ht="15" customHeight="1">
      <c r="A1229" s="52">
        <v>2200111</v>
      </c>
      <c r="B1229" s="49" t="s">
        <v>1012</v>
      </c>
      <c r="C1229" s="13">
        <v>5274</v>
      </c>
    </row>
    <row r="1230" spans="1:3" s="41" customFormat="1" ht="15" customHeight="1">
      <c r="A1230" s="52">
        <v>2200112</v>
      </c>
      <c r="B1230" s="49" t="s">
        <v>1013</v>
      </c>
      <c r="C1230" s="13"/>
    </row>
    <row r="1231" spans="1:3" s="41" customFormat="1" ht="15" customHeight="1">
      <c r="A1231" s="52">
        <v>2200113</v>
      </c>
      <c r="B1231" s="49" t="s">
        <v>1014</v>
      </c>
      <c r="C1231" s="13"/>
    </row>
    <row r="1232" spans="1:11" s="41" customFormat="1" ht="15" customHeight="1">
      <c r="A1232" s="52">
        <v>2200114</v>
      </c>
      <c r="B1232" s="49" t="s">
        <v>1015</v>
      </c>
      <c r="C1232" s="13">
        <v>2288</v>
      </c>
      <c r="K1232" s="50"/>
    </row>
    <row r="1233" spans="1:11" s="41" customFormat="1" ht="15" customHeight="1">
      <c r="A1233" s="52">
        <v>2200115</v>
      </c>
      <c r="B1233" s="49" t="s">
        <v>1016</v>
      </c>
      <c r="C1233" s="13"/>
      <c r="J1233" s="50"/>
      <c r="K1233" s="50"/>
    </row>
    <row r="1234" spans="1:3" s="41" customFormat="1" ht="15" customHeight="1">
      <c r="A1234" s="52">
        <v>2200116</v>
      </c>
      <c r="B1234" s="49" t="s">
        <v>1017</v>
      </c>
      <c r="C1234" s="13"/>
    </row>
    <row r="1235" spans="1:3" s="41" customFormat="1" ht="15" customHeight="1">
      <c r="A1235" s="52">
        <v>2200119</v>
      </c>
      <c r="B1235" s="49" t="s">
        <v>1018</v>
      </c>
      <c r="C1235" s="13"/>
    </row>
    <row r="1236" spans="1:3" s="41" customFormat="1" ht="15" customHeight="1">
      <c r="A1236" s="52">
        <v>2200150</v>
      </c>
      <c r="B1236" s="49" t="s">
        <v>73</v>
      </c>
      <c r="C1236" s="13">
        <v>2448</v>
      </c>
    </row>
    <row r="1237" spans="1:3" s="41" customFormat="1" ht="15" customHeight="1">
      <c r="A1237" s="52">
        <v>2200199</v>
      </c>
      <c r="B1237" s="49" t="s">
        <v>1019</v>
      </c>
      <c r="C1237" s="13">
        <v>5991</v>
      </c>
    </row>
    <row r="1238" spans="1:3" s="44" customFormat="1" ht="15" customHeight="1">
      <c r="A1238" s="27">
        <v>22002</v>
      </c>
      <c r="B1238" s="46" t="s">
        <v>1020</v>
      </c>
      <c r="C1238" s="51">
        <f>SUM(C1239:C1256)</f>
        <v>0</v>
      </c>
    </row>
    <row r="1239" spans="1:3" s="41" customFormat="1" ht="15" customHeight="1">
      <c r="A1239" s="52">
        <v>2200201</v>
      </c>
      <c r="B1239" s="49" t="s">
        <v>64</v>
      </c>
      <c r="C1239" s="13"/>
    </row>
    <row r="1240" spans="1:3" s="41" customFormat="1" ht="15" customHeight="1">
      <c r="A1240" s="52">
        <v>2200202</v>
      </c>
      <c r="B1240" s="49" t="s">
        <v>65</v>
      </c>
      <c r="C1240" s="13"/>
    </row>
    <row r="1241" spans="1:3" s="41" customFormat="1" ht="15" customHeight="1">
      <c r="A1241" s="52">
        <v>2200203</v>
      </c>
      <c r="B1241" s="49" t="s">
        <v>66</v>
      </c>
      <c r="C1241" s="13"/>
    </row>
    <row r="1242" spans="1:3" s="41" customFormat="1" ht="15" customHeight="1">
      <c r="A1242" s="52">
        <v>2200204</v>
      </c>
      <c r="B1242" s="49" t="s">
        <v>1021</v>
      </c>
      <c r="C1242" s="13"/>
    </row>
    <row r="1243" spans="1:3" s="41" customFormat="1" ht="15" customHeight="1">
      <c r="A1243" s="52">
        <v>2200205</v>
      </c>
      <c r="B1243" s="49" t="s">
        <v>1022</v>
      </c>
      <c r="C1243" s="13"/>
    </row>
    <row r="1244" spans="1:3" s="41" customFormat="1" ht="15" customHeight="1">
      <c r="A1244" s="52">
        <v>2200206</v>
      </c>
      <c r="B1244" s="49" t="s">
        <v>1023</v>
      </c>
      <c r="C1244" s="13"/>
    </row>
    <row r="1245" spans="1:3" s="41" customFormat="1" ht="15" customHeight="1">
      <c r="A1245" s="52">
        <v>2200207</v>
      </c>
      <c r="B1245" s="49" t="s">
        <v>1024</v>
      </c>
      <c r="C1245" s="13"/>
    </row>
    <row r="1246" spans="1:3" s="41" customFormat="1" ht="15" customHeight="1">
      <c r="A1246" s="52">
        <v>2200208</v>
      </c>
      <c r="B1246" s="49" t="s">
        <v>1025</v>
      </c>
      <c r="C1246" s="13"/>
    </row>
    <row r="1247" spans="1:3" s="41" customFormat="1" ht="15" customHeight="1">
      <c r="A1247" s="52">
        <v>2200209</v>
      </c>
      <c r="B1247" s="49" t="s">
        <v>1026</v>
      </c>
      <c r="C1247" s="13"/>
    </row>
    <row r="1248" spans="1:3" s="41" customFormat="1" ht="15" customHeight="1">
      <c r="A1248" s="52">
        <v>2200210</v>
      </c>
      <c r="B1248" s="49" t="s">
        <v>1027</v>
      </c>
      <c r="C1248" s="13"/>
    </row>
    <row r="1249" spans="1:3" s="41" customFormat="1" ht="15" customHeight="1">
      <c r="A1249" s="52">
        <v>2200211</v>
      </c>
      <c r="B1249" s="49" t="s">
        <v>1028</v>
      </c>
      <c r="C1249" s="13"/>
    </row>
    <row r="1250" spans="1:3" s="41" customFormat="1" ht="15" customHeight="1">
      <c r="A1250" s="52">
        <v>2200212</v>
      </c>
      <c r="B1250" s="49" t="s">
        <v>1029</v>
      </c>
      <c r="C1250" s="13"/>
    </row>
    <row r="1251" spans="1:3" s="41" customFormat="1" ht="15" customHeight="1">
      <c r="A1251" s="52">
        <v>2200213</v>
      </c>
      <c r="B1251" s="49" t="s">
        <v>1030</v>
      </c>
      <c r="C1251" s="13"/>
    </row>
    <row r="1252" spans="1:3" s="41" customFormat="1" ht="15" customHeight="1">
      <c r="A1252" s="52">
        <v>2200215</v>
      </c>
      <c r="B1252" s="49" t="s">
        <v>1031</v>
      </c>
      <c r="C1252" s="13"/>
    </row>
    <row r="1253" spans="1:3" s="41" customFormat="1" ht="15" customHeight="1">
      <c r="A1253" s="52">
        <v>2200217</v>
      </c>
      <c r="B1253" s="49" t="s">
        <v>1032</v>
      </c>
      <c r="C1253" s="13"/>
    </row>
    <row r="1254" spans="1:3" s="41" customFormat="1" ht="15" customHeight="1">
      <c r="A1254" s="52">
        <v>2200218</v>
      </c>
      <c r="B1254" s="49" t="s">
        <v>1033</v>
      </c>
      <c r="C1254" s="13"/>
    </row>
    <row r="1255" spans="1:3" s="41" customFormat="1" ht="15" customHeight="1">
      <c r="A1255" s="52">
        <v>2200250</v>
      </c>
      <c r="B1255" s="49" t="s">
        <v>73</v>
      </c>
      <c r="C1255" s="13"/>
    </row>
    <row r="1256" spans="1:3" s="41" customFormat="1" ht="15" customHeight="1">
      <c r="A1256" s="52">
        <v>2200299</v>
      </c>
      <c r="B1256" s="49" t="s">
        <v>1034</v>
      </c>
      <c r="C1256" s="13"/>
    </row>
    <row r="1257" spans="1:3" s="44" customFormat="1" ht="15" customHeight="1">
      <c r="A1257" s="27">
        <v>22003</v>
      </c>
      <c r="B1257" s="46" t="s">
        <v>1035</v>
      </c>
      <c r="C1257" s="51">
        <f>SUM(C1258:C1265)</f>
        <v>0</v>
      </c>
    </row>
    <row r="1258" spans="1:3" s="41" customFormat="1" ht="15" customHeight="1">
      <c r="A1258" s="52">
        <v>2200301</v>
      </c>
      <c r="B1258" s="49" t="s">
        <v>64</v>
      </c>
      <c r="C1258" s="13"/>
    </row>
    <row r="1259" spans="1:3" s="41" customFormat="1" ht="15" customHeight="1">
      <c r="A1259" s="52">
        <v>2200302</v>
      </c>
      <c r="B1259" s="49" t="s">
        <v>65</v>
      </c>
      <c r="C1259" s="13"/>
    </row>
    <row r="1260" spans="1:3" s="41" customFormat="1" ht="15" customHeight="1">
      <c r="A1260" s="52">
        <v>2200303</v>
      </c>
      <c r="B1260" s="49" t="s">
        <v>66</v>
      </c>
      <c r="C1260" s="13"/>
    </row>
    <row r="1261" spans="1:3" s="41" customFormat="1" ht="15" customHeight="1">
      <c r="A1261" s="52">
        <v>2200304</v>
      </c>
      <c r="B1261" s="49" t="s">
        <v>1036</v>
      </c>
      <c r="C1261" s="13"/>
    </row>
    <row r="1262" spans="1:3" s="41" customFormat="1" ht="15" customHeight="1">
      <c r="A1262" s="52">
        <v>2200305</v>
      </c>
      <c r="B1262" s="49" t="s">
        <v>1037</v>
      </c>
      <c r="C1262" s="13"/>
    </row>
    <row r="1263" spans="1:3" s="41" customFormat="1" ht="15" customHeight="1">
      <c r="A1263" s="52">
        <v>2200306</v>
      </c>
      <c r="B1263" s="49" t="s">
        <v>1038</v>
      </c>
      <c r="C1263" s="13"/>
    </row>
    <row r="1264" spans="1:3" s="41" customFormat="1" ht="15" customHeight="1">
      <c r="A1264" s="52">
        <v>2200350</v>
      </c>
      <c r="B1264" s="49" t="s">
        <v>73</v>
      </c>
      <c r="C1264" s="13"/>
    </row>
    <row r="1265" spans="1:3" s="41" customFormat="1" ht="15" customHeight="1">
      <c r="A1265" s="52">
        <v>2200399</v>
      </c>
      <c r="B1265" s="49" t="s">
        <v>1039</v>
      </c>
      <c r="C1265" s="13"/>
    </row>
    <row r="1266" spans="1:3" s="44" customFormat="1" ht="15" customHeight="1">
      <c r="A1266" s="27">
        <v>22004</v>
      </c>
      <c r="B1266" s="46" t="s">
        <v>1040</v>
      </c>
      <c r="C1266" s="20">
        <f>SUM(C1267:C1278)</f>
        <v>500</v>
      </c>
    </row>
    <row r="1267" spans="1:3" s="41" customFormat="1" ht="15" customHeight="1">
      <c r="A1267" s="52">
        <v>2200401</v>
      </c>
      <c r="B1267" s="49" t="s">
        <v>64</v>
      </c>
      <c r="C1267" s="13">
        <v>213</v>
      </c>
    </row>
    <row r="1268" spans="1:3" s="41" customFormat="1" ht="15" customHeight="1">
      <c r="A1268" s="52">
        <v>2200402</v>
      </c>
      <c r="B1268" s="49" t="s">
        <v>65</v>
      </c>
      <c r="C1268" s="13"/>
    </row>
    <row r="1269" spans="1:3" s="41" customFormat="1" ht="15" customHeight="1">
      <c r="A1269" s="52">
        <v>2200403</v>
      </c>
      <c r="B1269" s="49" t="s">
        <v>66</v>
      </c>
      <c r="C1269" s="13">
        <v>81</v>
      </c>
    </row>
    <row r="1270" spans="1:3" s="41" customFormat="1" ht="15" customHeight="1">
      <c r="A1270" s="52">
        <v>2200404</v>
      </c>
      <c r="B1270" s="49" t="s">
        <v>1041</v>
      </c>
      <c r="C1270" s="13">
        <v>5</v>
      </c>
    </row>
    <row r="1271" spans="1:4" s="44" customFormat="1" ht="15" customHeight="1">
      <c r="A1271" s="52">
        <v>2200405</v>
      </c>
      <c r="B1271" s="49" t="s">
        <v>1042</v>
      </c>
      <c r="C1271" s="13">
        <v>3</v>
      </c>
      <c r="D1271" s="41"/>
    </row>
    <row r="1272" spans="1:3" s="41" customFormat="1" ht="15" customHeight="1">
      <c r="A1272" s="52">
        <v>2200406</v>
      </c>
      <c r="B1272" s="49" t="s">
        <v>1043</v>
      </c>
      <c r="C1272" s="13"/>
    </row>
    <row r="1273" spans="1:3" s="41" customFormat="1" ht="15" customHeight="1">
      <c r="A1273" s="52">
        <v>2200407</v>
      </c>
      <c r="B1273" s="49" t="s">
        <v>1044</v>
      </c>
      <c r="C1273" s="13"/>
    </row>
    <row r="1274" spans="1:3" s="41" customFormat="1" ht="15" customHeight="1">
      <c r="A1274" s="52">
        <v>2200408</v>
      </c>
      <c r="B1274" s="49" t="s">
        <v>1045</v>
      </c>
      <c r="C1274" s="13"/>
    </row>
    <row r="1275" spans="1:3" s="41" customFormat="1" ht="15" customHeight="1">
      <c r="A1275" s="52">
        <v>2200409</v>
      </c>
      <c r="B1275" s="49" t="s">
        <v>1046</v>
      </c>
      <c r="C1275" s="13"/>
    </row>
    <row r="1276" spans="1:3" s="41" customFormat="1" ht="15" customHeight="1">
      <c r="A1276" s="52">
        <v>2200410</v>
      </c>
      <c r="B1276" s="49" t="s">
        <v>1047</v>
      </c>
      <c r="C1276" s="13"/>
    </row>
    <row r="1277" spans="1:3" s="41" customFormat="1" ht="15" customHeight="1">
      <c r="A1277" s="52">
        <v>2200450</v>
      </c>
      <c r="B1277" s="49" t="s">
        <v>1048</v>
      </c>
      <c r="C1277" s="13">
        <v>173</v>
      </c>
    </row>
    <row r="1278" spans="1:3" s="41" customFormat="1" ht="15" customHeight="1">
      <c r="A1278" s="52">
        <v>2200499</v>
      </c>
      <c r="B1278" s="49" t="s">
        <v>1049</v>
      </c>
      <c r="C1278" s="13">
        <v>25</v>
      </c>
    </row>
    <row r="1279" spans="1:3" s="44" customFormat="1" ht="15" customHeight="1">
      <c r="A1279" s="27">
        <v>22005</v>
      </c>
      <c r="B1279" s="46" t="s">
        <v>1050</v>
      </c>
      <c r="C1279" s="20">
        <f>SUM(C1280:C1293)</f>
        <v>880</v>
      </c>
    </row>
    <row r="1280" spans="1:3" s="41" customFormat="1" ht="15" customHeight="1">
      <c r="A1280" s="52">
        <v>2200501</v>
      </c>
      <c r="B1280" s="49" t="s">
        <v>64</v>
      </c>
      <c r="C1280" s="13"/>
    </row>
    <row r="1281" spans="1:3" s="41" customFormat="1" ht="15" customHeight="1">
      <c r="A1281" s="52">
        <v>2200502</v>
      </c>
      <c r="B1281" s="49" t="s">
        <v>65</v>
      </c>
      <c r="C1281" s="13">
        <v>77</v>
      </c>
    </row>
    <row r="1282" spans="1:3" s="41" customFormat="1" ht="15" customHeight="1">
      <c r="A1282" s="52">
        <v>2200503</v>
      </c>
      <c r="B1282" s="49" t="s">
        <v>66</v>
      </c>
      <c r="C1282" s="13"/>
    </row>
    <row r="1283" spans="1:3" s="41" customFormat="1" ht="15" customHeight="1">
      <c r="A1283" s="52">
        <v>2200504</v>
      </c>
      <c r="B1283" s="49" t="s">
        <v>1051</v>
      </c>
      <c r="C1283" s="13">
        <v>253</v>
      </c>
    </row>
    <row r="1284" spans="1:4" s="44" customFormat="1" ht="15" customHeight="1">
      <c r="A1284" s="52">
        <v>2200506</v>
      </c>
      <c r="B1284" s="49" t="s">
        <v>1052</v>
      </c>
      <c r="C1284" s="13"/>
      <c r="D1284" s="41"/>
    </row>
    <row r="1285" spans="1:3" s="41" customFormat="1" ht="15" customHeight="1">
      <c r="A1285" s="52">
        <v>2200507</v>
      </c>
      <c r="B1285" s="49" t="s">
        <v>1053</v>
      </c>
      <c r="C1285" s="13"/>
    </row>
    <row r="1286" spans="1:3" s="41" customFormat="1" ht="15" customHeight="1">
      <c r="A1286" s="52">
        <v>2200508</v>
      </c>
      <c r="B1286" s="49" t="s">
        <v>1054</v>
      </c>
      <c r="C1286" s="13"/>
    </row>
    <row r="1287" spans="1:3" s="41" customFormat="1" ht="15" customHeight="1">
      <c r="A1287" s="52">
        <v>2200509</v>
      </c>
      <c r="B1287" s="49" t="s">
        <v>1055</v>
      </c>
      <c r="C1287" s="13">
        <v>478</v>
      </c>
    </row>
    <row r="1288" spans="1:3" s="41" customFormat="1" ht="15" customHeight="1">
      <c r="A1288" s="52">
        <v>2200510</v>
      </c>
      <c r="B1288" s="49" t="s">
        <v>1056</v>
      </c>
      <c r="C1288" s="13">
        <v>70</v>
      </c>
    </row>
    <row r="1289" spans="1:3" s="41" customFormat="1" ht="15" customHeight="1">
      <c r="A1289" s="52">
        <v>2200511</v>
      </c>
      <c r="B1289" s="49" t="s">
        <v>1057</v>
      </c>
      <c r="C1289" s="13"/>
    </row>
    <row r="1290" spans="1:3" s="41" customFormat="1" ht="15" customHeight="1">
      <c r="A1290" s="52">
        <v>2200512</v>
      </c>
      <c r="B1290" s="49" t="s">
        <v>1058</v>
      </c>
      <c r="C1290" s="13"/>
    </row>
    <row r="1291" spans="1:3" s="41" customFormat="1" ht="15" customHeight="1">
      <c r="A1291" s="52">
        <v>2200513</v>
      </c>
      <c r="B1291" s="49" t="s">
        <v>1059</v>
      </c>
      <c r="C1291" s="13"/>
    </row>
    <row r="1292" spans="1:3" s="41" customFormat="1" ht="15" customHeight="1">
      <c r="A1292" s="52">
        <v>2200514</v>
      </c>
      <c r="B1292" s="49" t="s">
        <v>1060</v>
      </c>
      <c r="C1292" s="13"/>
    </row>
    <row r="1293" spans="1:3" s="41" customFormat="1" ht="15" customHeight="1">
      <c r="A1293" s="52">
        <v>2200599</v>
      </c>
      <c r="B1293" s="49" t="s">
        <v>1061</v>
      </c>
      <c r="C1293" s="13">
        <v>2</v>
      </c>
    </row>
    <row r="1294" spans="1:3" s="44" customFormat="1" ht="15" customHeight="1">
      <c r="A1294" s="27">
        <v>22099</v>
      </c>
      <c r="B1294" s="46" t="s">
        <v>1062</v>
      </c>
      <c r="C1294" s="20">
        <f>C1295</f>
        <v>22</v>
      </c>
    </row>
    <row r="1295" spans="1:3" s="41" customFormat="1" ht="15" customHeight="1">
      <c r="A1295" s="52">
        <v>2209901</v>
      </c>
      <c r="B1295" s="49" t="s">
        <v>1063</v>
      </c>
      <c r="C1295" s="13">
        <v>22</v>
      </c>
    </row>
    <row r="1296" spans="1:3" s="44" customFormat="1" ht="15" customHeight="1">
      <c r="A1296" s="27">
        <v>221</v>
      </c>
      <c r="B1296" s="46" t="s">
        <v>1064</v>
      </c>
      <c r="C1296" s="20">
        <f>SUM(C1297,C1306,C1310)</f>
        <v>145355</v>
      </c>
    </row>
    <row r="1297" spans="1:3" s="44" customFormat="1" ht="15" customHeight="1">
      <c r="A1297" s="27">
        <v>22101</v>
      </c>
      <c r="B1297" s="46" t="s">
        <v>1065</v>
      </c>
      <c r="C1297" s="20">
        <f>SUM(C1298:C1305)</f>
        <v>108926</v>
      </c>
    </row>
    <row r="1298" spans="1:3" s="41" customFormat="1" ht="15" customHeight="1">
      <c r="A1298" s="52">
        <v>2210101</v>
      </c>
      <c r="B1298" s="49" t="s">
        <v>1066</v>
      </c>
      <c r="C1298" s="13"/>
    </row>
    <row r="1299" spans="1:3" s="41" customFormat="1" ht="15" customHeight="1">
      <c r="A1299" s="52">
        <v>2210102</v>
      </c>
      <c r="B1299" s="49" t="s">
        <v>1067</v>
      </c>
      <c r="C1299" s="13">
        <v>3</v>
      </c>
    </row>
    <row r="1300" spans="1:3" s="41" customFormat="1" ht="15" customHeight="1">
      <c r="A1300" s="52">
        <v>2210103</v>
      </c>
      <c r="B1300" s="49" t="s">
        <v>1068</v>
      </c>
      <c r="C1300" s="13">
        <v>106064</v>
      </c>
    </row>
    <row r="1301" spans="1:11" s="44" customFormat="1" ht="15" customHeight="1">
      <c r="A1301" s="52">
        <v>2210104</v>
      </c>
      <c r="B1301" s="49" t="s">
        <v>1069</v>
      </c>
      <c r="C1301" s="13"/>
      <c r="D1301" s="41"/>
      <c r="H1301" s="47"/>
      <c r="J1301" s="47"/>
      <c r="K1301" s="47"/>
    </row>
    <row r="1302" spans="1:11" s="44" customFormat="1" ht="15" customHeight="1">
      <c r="A1302" s="52">
        <v>2210105</v>
      </c>
      <c r="B1302" s="49" t="s">
        <v>1070</v>
      </c>
      <c r="C1302" s="13">
        <v>1985</v>
      </c>
      <c r="D1302" s="41"/>
      <c r="J1302" s="47"/>
      <c r="K1302" s="47"/>
    </row>
    <row r="1303" spans="1:3" s="41" customFormat="1" ht="15" customHeight="1">
      <c r="A1303" s="52">
        <v>2210106</v>
      </c>
      <c r="B1303" s="49" t="s">
        <v>1071</v>
      </c>
      <c r="C1303" s="13">
        <v>11</v>
      </c>
    </row>
    <row r="1304" spans="1:3" s="41" customFormat="1" ht="15" customHeight="1">
      <c r="A1304" s="52">
        <v>2210107</v>
      </c>
      <c r="B1304" s="49" t="s">
        <v>1072</v>
      </c>
      <c r="C1304" s="13"/>
    </row>
    <row r="1305" spans="1:3" s="41" customFormat="1" ht="15" customHeight="1">
      <c r="A1305" s="52">
        <v>2210199</v>
      </c>
      <c r="B1305" s="49" t="s">
        <v>1073</v>
      </c>
      <c r="C1305" s="13">
        <v>863</v>
      </c>
    </row>
    <row r="1306" spans="1:3" s="44" customFormat="1" ht="15" customHeight="1">
      <c r="A1306" s="27">
        <v>22102</v>
      </c>
      <c r="B1306" s="46" t="s">
        <v>1074</v>
      </c>
      <c r="C1306" s="20">
        <f>SUM(C1307:C1309)</f>
        <v>34939</v>
      </c>
    </row>
    <row r="1307" spans="1:11" s="41" customFormat="1" ht="15" customHeight="1">
      <c r="A1307" s="52">
        <v>2210201</v>
      </c>
      <c r="B1307" s="49" t="s">
        <v>1075</v>
      </c>
      <c r="C1307" s="13">
        <v>34938</v>
      </c>
      <c r="J1307" s="50"/>
      <c r="K1307" s="50"/>
    </row>
    <row r="1308" spans="1:3" s="41" customFormat="1" ht="15" customHeight="1">
      <c r="A1308" s="52">
        <v>2210202</v>
      </c>
      <c r="B1308" s="49" t="s">
        <v>1076</v>
      </c>
      <c r="C1308" s="13"/>
    </row>
    <row r="1309" spans="1:3" s="41" customFormat="1" ht="15" customHeight="1">
      <c r="A1309" s="52">
        <v>2210203</v>
      </c>
      <c r="B1309" s="49" t="s">
        <v>1077</v>
      </c>
      <c r="C1309" s="13">
        <v>1</v>
      </c>
    </row>
    <row r="1310" spans="1:10" s="44" customFormat="1" ht="15" customHeight="1">
      <c r="A1310" s="27">
        <v>22103</v>
      </c>
      <c r="B1310" s="46" t="s">
        <v>1078</v>
      </c>
      <c r="C1310" s="20">
        <f>SUM(C1311:C1313)</f>
        <v>1490</v>
      </c>
      <c r="J1310" s="47"/>
    </row>
    <row r="1311" spans="1:11" s="41" customFormat="1" ht="15" customHeight="1">
      <c r="A1311" s="52">
        <v>2210301</v>
      </c>
      <c r="B1311" s="49" t="s">
        <v>1079</v>
      </c>
      <c r="C1311" s="13"/>
      <c r="H1311" s="50"/>
      <c r="J1311" s="50"/>
      <c r="K1311" s="50"/>
    </row>
    <row r="1312" spans="1:11" s="41" customFormat="1" ht="15" customHeight="1">
      <c r="A1312" s="52">
        <v>2210302</v>
      </c>
      <c r="B1312" s="49" t="s">
        <v>1080</v>
      </c>
      <c r="C1312" s="13">
        <v>1332</v>
      </c>
      <c r="H1312" s="50"/>
      <c r="J1312" s="50"/>
      <c r="K1312" s="50"/>
    </row>
    <row r="1313" spans="1:3" s="41" customFormat="1" ht="15" customHeight="1">
      <c r="A1313" s="52">
        <v>2210399</v>
      </c>
      <c r="B1313" s="49" t="s">
        <v>1081</v>
      </c>
      <c r="C1313" s="13">
        <v>158</v>
      </c>
    </row>
    <row r="1314" spans="1:3" s="44" customFormat="1" ht="15" customHeight="1">
      <c r="A1314" s="27">
        <v>222</v>
      </c>
      <c r="B1314" s="46" t="s">
        <v>1082</v>
      </c>
      <c r="C1314" s="20">
        <f>SUM(C1315,C1330,C1344,C1349,C1355)</f>
        <v>881</v>
      </c>
    </row>
    <row r="1315" spans="1:3" s="44" customFormat="1" ht="15" customHeight="1">
      <c r="A1315" s="27">
        <v>22201</v>
      </c>
      <c r="B1315" s="46" t="s">
        <v>1083</v>
      </c>
      <c r="C1315" s="20">
        <f>SUM(C1316:C1329)</f>
        <v>268</v>
      </c>
    </row>
    <row r="1316" spans="1:3" s="41" customFormat="1" ht="15" customHeight="1">
      <c r="A1316" s="52">
        <v>2220101</v>
      </c>
      <c r="B1316" s="49" t="s">
        <v>64</v>
      </c>
      <c r="C1316" s="13">
        <v>190</v>
      </c>
    </row>
    <row r="1317" spans="1:3" s="41" customFormat="1" ht="15" customHeight="1">
      <c r="A1317" s="52">
        <v>2220102</v>
      </c>
      <c r="B1317" s="49" t="s">
        <v>65</v>
      </c>
      <c r="C1317" s="13">
        <v>8</v>
      </c>
    </row>
    <row r="1318" spans="1:4" s="44" customFormat="1" ht="15" customHeight="1">
      <c r="A1318" s="52">
        <v>2220103</v>
      </c>
      <c r="B1318" s="49" t="s">
        <v>66</v>
      </c>
      <c r="C1318" s="13"/>
      <c r="D1318" s="41"/>
    </row>
    <row r="1319" spans="1:4" s="44" customFormat="1" ht="15" customHeight="1">
      <c r="A1319" s="52">
        <v>2220104</v>
      </c>
      <c r="B1319" s="49" t="s">
        <v>1084</v>
      </c>
      <c r="C1319" s="13"/>
      <c r="D1319" s="41"/>
    </row>
    <row r="1320" spans="1:3" s="41" customFormat="1" ht="15" customHeight="1">
      <c r="A1320" s="52">
        <v>2220105</v>
      </c>
      <c r="B1320" s="49" t="s">
        <v>1085</v>
      </c>
      <c r="C1320" s="13">
        <v>1</v>
      </c>
    </row>
    <row r="1321" spans="1:3" s="41" customFormat="1" ht="15" customHeight="1">
      <c r="A1321" s="52">
        <v>2220106</v>
      </c>
      <c r="B1321" s="49" t="s">
        <v>1086</v>
      </c>
      <c r="C1321" s="13"/>
    </row>
    <row r="1322" spans="1:3" s="41" customFormat="1" ht="15" customHeight="1">
      <c r="A1322" s="52">
        <v>2220107</v>
      </c>
      <c r="B1322" s="49" t="s">
        <v>1087</v>
      </c>
      <c r="C1322" s="13"/>
    </row>
    <row r="1323" spans="1:3" s="41" customFormat="1" ht="15" customHeight="1">
      <c r="A1323" s="52">
        <v>2220112</v>
      </c>
      <c r="B1323" s="49" t="s">
        <v>1088</v>
      </c>
      <c r="C1323" s="13"/>
    </row>
    <row r="1324" spans="1:3" s="41" customFormat="1" ht="15" customHeight="1">
      <c r="A1324" s="52">
        <v>2220113</v>
      </c>
      <c r="B1324" s="49" t="s">
        <v>1089</v>
      </c>
      <c r="C1324" s="13"/>
    </row>
    <row r="1325" spans="1:3" s="41" customFormat="1" ht="15" customHeight="1">
      <c r="A1325" s="52">
        <v>2220114</v>
      </c>
      <c r="B1325" s="49" t="s">
        <v>1090</v>
      </c>
      <c r="C1325" s="13"/>
    </row>
    <row r="1326" spans="1:3" s="41" customFormat="1" ht="15" customHeight="1">
      <c r="A1326" s="52">
        <v>2220115</v>
      </c>
      <c r="B1326" s="49" t="s">
        <v>1091</v>
      </c>
      <c r="C1326" s="13"/>
    </row>
    <row r="1327" spans="1:3" s="41" customFormat="1" ht="15" customHeight="1">
      <c r="A1327" s="52">
        <v>2220118</v>
      </c>
      <c r="B1327" s="49" t="s">
        <v>1092</v>
      </c>
      <c r="C1327" s="13"/>
    </row>
    <row r="1328" spans="1:3" s="41" customFormat="1" ht="15" customHeight="1">
      <c r="A1328" s="52">
        <v>2220150</v>
      </c>
      <c r="B1328" s="49" t="s">
        <v>73</v>
      </c>
      <c r="C1328" s="13">
        <v>32</v>
      </c>
    </row>
    <row r="1329" spans="1:3" s="41" customFormat="1" ht="15" customHeight="1">
      <c r="A1329" s="52">
        <v>2220199</v>
      </c>
      <c r="B1329" s="49" t="s">
        <v>1093</v>
      </c>
      <c r="C1329" s="13">
        <v>37</v>
      </c>
    </row>
    <row r="1330" spans="1:3" s="44" customFormat="1" ht="15" customHeight="1">
      <c r="A1330" s="27">
        <v>22202</v>
      </c>
      <c r="B1330" s="46" t="s">
        <v>1094</v>
      </c>
      <c r="C1330" s="51">
        <f>SUM(C1331:C1343)</f>
        <v>0</v>
      </c>
    </row>
    <row r="1331" spans="1:3" s="41" customFormat="1" ht="15" customHeight="1">
      <c r="A1331" s="52">
        <v>2220201</v>
      </c>
      <c r="B1331" s="49" t="s">
        <v>64</v>
      </c>
      <c r="C1331" s="13"/>
    </row>
    <row r="1332" spans="1:3" s="41" customFormat="1" ht="15" customHeight="1">
      <c r="A1332" s="52">
        <v>2220202</v>
      </c>
      <c r="B1332" s="49" t="s">
        <v>65</v>
      </c>
      <c r="C1332" s="13"/>
    </row>
    <row r="1333" spans="1:3" s="41" customFormat="1" ht="15" customHeight="1">
      <c r="A1333" s="52">
        <v>2220203</v>
      </c>
      <c r="B1333" s="49" t="s">
        <v>66</v>
      </c>
      <c r="C1333" s="13"/>
    </row>
    <row r="1334" spans="1:4" s="44" customFormat="1" ht="15" customHeight="1">
      <c r="A1334" s="52">
        <v>2220204</v>
      </c>
      <c r="B1334" s="49" t="s">
        <v>1095</v>
      </c>
      <c r="C1334" s="13"/>
      <c r="D1334" s="41"/>
    </row>
    <row r="1335" spans="1:3" s="41" customFormat="1" ht="15" customHeight="1">
      <c r="A1335" s="52">
        <v>2220205</v>
      </c>
      <c r="B1335" s="49" t="s">
        <v>1096</v>
      </c>
      <c r="C1335" s="13"/>
    </row>
    <row r="1336" spans="1:3" s="41" customFormat="1" ht="15" customHeight="1">
      <c r="A1336" s="52">
        <v>2220206</v>
      </c>
      <c r="B1336" s="49" t="s">
        <v>1097</v>
      </c>
      <c r="C1336" s="13"/>
    </row>
    <row r="1337" spans="1:3" s="41" customFormat="1" ht="15" customHeight="1">
      <c r="A1337" s="52">
        <v>2220207</v>
      </c>
      <c r="B1337" s="49" t="s">
        <v>1098</v>
      </c>
      <c r="C1337" s="13"/>
    </row>
    <row r="1338" spans="1:3" s="41" customFormat="1" ht="15" customHeight="1">
      <c r="A1338" s="52">
        <v>2220209</v>
      </c>
      <c r="B1338" s="49" t="s">
        <v>1099</v>
      </c>
      <c r="C1338" s="13"/>
    </row>
    <row r="1339" spans="1:3" s="41" customFormat="1" ht="15" customHeight="1">
      <c r="A1339" s="52">
        <v>2220210</v>
      </c>
      <c r="B1339" s="49" t="s">
        <v>1100</v>
      </c>
      <c r="C1339" s="13"/>
    </row>
    <row r="1340" spans="1:3" s="41" customFormat="1" ht="15" customHeight="1">
      <c r="A1340" s="52">
        <v>2220211</v>
      </c>
      <c r="B1340" s="49" t="s">
        <v>1101</v>
      </c>
      <c r="C1340" s="13"/>
    </row>
    <row r="1341" spans="1:3" s="41" customFormat="1" ht="15" customHeight="1">
      <c r="A1341" s="52">
        <v>2220212</v>
      </c>
      <c r="B1341" s="49" t="s">
        <v>1102</v>
      </c>
      <c r="C1341" s="13"/>
    </row>
    <row r="1342" spans="1:3" s="41" customFormat="1" ht="15" customHeight="1">
      <c r="A1342" s="52">
        <v>2220250</v>
      </c>
      <c r="B1342" s="49" t="s">
        <v>73</v>
      </c>
      <c r="C1342" s="13"/>
    </row>
    <row r="1343" spans="1:3" s="41" customFormat="1" ht="15" customHeight="1">
      <c r="A1343" s="52">
        <v>2220299</v>
      </c>
      <c r="B1343" s="49" t="s">
        <v>1103</v>
      </c>
      <c r="C1343" s="13"/>
    </row>
    <row r="1344" spans="1:3" s="44" customFormat="1" ht="15" customHeight="1">
      <c r="A1344" s="27">
        <v>22203</v>
      </c>
      <c r="B1344" s="46" t="s">
        <v>1104</v>
      </c>
      <c r="C1344" s="51">
        <f>SUM(C1345:C1348)</f>
        <v>0</v>
      </c>
    </row>
    <row r="1345" spans="1:3" s="41" customFormat="1" ht="15" customHeight="1">
      <c r="A1345" s="52">
        <v>2220301</v>
      </c>
      <c r="B1345" s="49" t="s">
        <v>1105</v>
      </c>
      <c r="C1345" s="13"/>
    </row>
    <row r="1346" spans="1:3" s="41" customFormat="1" ht="15" customHeight="1">
      <c r="A1346" s="52">
        <v>2220303</v>
      </c>
      <c r="B1346" s="49" t="s">
        <v>1106</v>
      </c>
      <c r="C1346" s="13"/>
    </row>
    <row r="1347" spans="1:3" s="41" customFormat="1" ht="15" customHeight="1">
      <c r="A1347" s="52">
        <v>2220304</v>
      </c>
      <c r="B1347" s="49" t="s">
        <v>1107</v>
      </c>
      <c r="C1347" s="13"/>
    </row>
    <row r="1348" spans="1:3" s="41" customFormat="1" ht="15" customHeight="1">
      <c r="A1348" s="52">
        <v>2220399</v>
      </c>
      <c r="B1348" s="49" t="s">
        <v>1108</v>
      </c>
      <c r="C1348" s="13"/>
    </row>
    <row r="1349" spans="1:3" s="44" customFormat="1" ht="15" customHeight="1">
      <c r="A1349" s="27">
        <v>22204</v>
      </c>
      <c r="B1349" s="46" t="s">
        <v>1109</v>
      </c>
      <c r="C1349" s="20">
        <f>SUM(C1350:C1354)</f>
        <v>613</v>
      </c>
    </row>
    <row r="1350" spans="1:3" s="41" customFormat="1" ht="15" customHeight="1">
      <c r="A1350" s="52">
        <v>2220401</v>
      </c>
      <c r="B1350" s="49" t="s">
        <v>1110</v>
      </c>
      <c r="C1350" s="13">
        <v>102</v>
      </c>
    </row>
    <row r="1351" spans="1:3" s="41" customFormat="1" ht="15" customHeight="1">
      <c r="A1351" s="52">
        <v>2220402</v>
      </c>
      <c r="B1351" s="49" t="s">
        <v>1111</v>
      </c>
      <c r="C1351" s="13"/>
    </row>
    <row r="1352" spans="1:3" s="41" customFormat="1" ht="15" customHeight="1">
      <c r="A1352" s="52">
        <v>2220403</v>
      </c>
      <c r="B1352" s="49" t="s">
        <v>1112</v>
      </c>
      <c r="C1352" s="13">
        <v>511</v>
      </c>
    </row>
    <row r="1353" spans="1:3" s="41" customFormat="1" ht="15" customHeight="1">
      <c r="A1353" s="52">
        <v>2220404</v>
      </c>
      <c r="B1353" s="49" t="s">
        <v>1113</v>
      </c>
      <c r="C1353" s="13"/>
    </row>
    <row r="1354" spans="1:3" s="41" customFormat="1" ht="15" customHeight="1">
      <c r="A1354" s="52">
        <v>2220499</v>
      </c>
      <c r="B1354" s="49" t="s">
        <v>1114</v>
      </c>
      <c r="C1354" s="13"/>
    </row>
    <row r="1355" spans="1:3" s="44" customFormat="1" ht="15" customHeight="1">
      <c r="A1355" s="27">
        <v>22205</v>
      </c>
      <c r="B1355" s="46" t="s">
        <v>1115</v>
      </c>
      <c r="C1355" s="51">
        <f>SUM(C1356:C1366)</f>
        <v>0</v>
      </c>
    </row>
    <row r="1356" spans="1:3" s="41" customFormat="1" ht="15" customHeight="1">
      <c r="A1356" s="52">
        <v>2220501</v>
      </c>
      <c r="B1356" s="49" t="s">
        <v>1116</v>
      </c>
      <c r="C1356" s="13"/>
    </row>
    <row r="1357" spans="1:3" s="41" customFormat="1" ht="15" customHeight="1">
      <c r="A1357" s="52">
        <v>2220502</v>
      </c>
      <c r="B1357" s="49" t="s">
        <v>1117</v>
      </c>
      <c r="C1357" s="13"/>
    </row>
    <row r="1358" spans="1:3" s="41" customFormat="1" ht="15" customHeight="1">
      <c r="A1358" s="52">
        <v>2220503</v>
      </c>
      <c r="B1358" s="49" t="s">
        <v>1118</v>
      </c>
      <c r="C1358" s="13"/>
    </row>
    <row r="1359" spans="1:3" s="41" customFormat="1" ht="15" customHeight="1">
      <c r="A1359" s="52">
        <v>2220504</v>
      </c>
      <c r="B1359" s="49" t="s">
        <v>1119</v>
      </c>
      <c r="C1359" s="13"/>
    </row>
    <row r="1360" spans="1:3" s="41" customFormat="1" ht="15" customHeight="1">
      <c r="A1360" s="52">
        <v>2220505</v>
      </c>
      <c r="B1360" s="49" t="s">
        <v>1120</v>
      </c>
      <c r="C1360" s="13"/>
    </row>
    <row r="1361" spans="1:3" s="41" customFormat="1" ht="15" customHeight="1">
      <c r="A1361" s="52">
        <v>2220506</v>
      </c>
      <c r="B1361" s="49" t="s">
        <v>1121</v>
      </c>
      <c r="C1361" s="13"/>
    </row>
    <row r="1362" spans="1:3" s="41" customFormat="1" ht="15" customHeight="1">
      <c r="A1362" s="52">
        <v>2220507</v>
      </c>
      <c r="B1362" s="49" t="s">
        <v>1122</v>
      </c>
      <c r="C1362" s="13"/>
    </row>
    <row r="1363" spans="1:3" s="41" customFormat="1" ht="15" customHeight="1">
      <c r="A1363" s="52">
        <v>2220508</v>
      </c>
      <c r="B1363" s="49" t="s">
        <v>1123</v>
      </c>
      <c r="C1363" s="13"/>
    </row>
    <row r="1364" spans="1:3" s="41" customFormat="1" ht="15" customHeight="1">
      <c r="A1364" s="52">
        <v>2220509</v>
      </c>
      <c r="B1364" s="49" t="s">
        <v>1124</v>
      </c>
      <c r="C1364" s="13"/>
    </row>
    <row r="1365" spans="1:3" s="41" customFormat="1" ht="15" customHeight="1">
      <c r="A1365" s="52">
        <v>2220510</v>
      </c>
      <c r="B1365" s="49" t="s">
        <v>1125</v>
      </c>
      <c r="C1365" s="13"/>
    </row>
    <row r="1366" spans="1:3" s="41" customFormat="1" ht="15" customHeight="1">
      <c r="A1366" s="52">
        <v>2220599</v>
      </c>
      <c r="B1366" s="49" t="s">
        <v>1126</v>
      </c>
      <c r="C1366" s="13"/>
    </row>
    <row r="1367" spans="1:3" s="44" customFormat="1" ht="15" customHeight="1">
      <c r="A1367" s="27">
        <v>229</v>
      </c>
      <c r="B1367" s="46" t="s">
        <v>1127</v>
      </c>
      <c r="C1367" s="20">
        <f>C1368</f>
        <v>6629</v>
      </c>
    </row>
    <row r="1368" spans="1:3" s="44" customFormat="1" ht="15" customHeight="1">
      <c r="A1368" s="27">
        <v>22999</v>
      </c>
      <c r="B1368" s="46" t="s">
        <v>1128</v>
      </c>
      <c r="C1368" s="20">
        <f>C1369</f>
        <v>6629</v>
      </c>
    </row>
    <row r="1369" spans="1:3" s="41" customFormat="1" ht="15" customHeight="1">
      <c r="A1369" s="52">
        <v>2299901</v>
      </c>
      <c r="B1369" s="49" t="s">
        <v>1129</v>
      </c>
      <c r="C1369" s="13">
        <v>6629</v>
      </c>
    </row>
    <row r="1370" spans="1:3" s="44" customFormat="1" ht="15" customHeight="1">
      <c r="A1370" s="27">
        <v>232</v>
      </c>
      <c r="B1370" s="46" t="s">
        <v>1130</v>
      </c>
      <c r="C1370" s="20">
        <f>C1371+C1372+C1373</f>
        <v>46730</v>
      </c>
    </row>
    <row r="1371" spans="1:3" s="44" customFormat="1" ht="15" customHeight="1">
      <c r="A1371" s="27">
        <v>23201</v>
      </c>
      <c r="B1371" s="46" t="s">
        <v>1131</v>
      </c>
      <c r="C1371" s="51">
        <v>0</v>
      </c>
    </row>
    <row r="1372" spans="1:3" s="44" customFormat="1" ht="15" customHeight="1">
      <c r="A1372" s="27">
        <v>23202</v>
      </c>
      <c r="B1372" s="46" t="s">
        <v>1132</v>
      </c>
      <c r="C1372" s="51">
        <v>0</v>
      </c>
    </row>
    <row r="1373" spans="1:3" s="44" customFormat="1" ht="15" customHeight="1">
      <c r="A1373" s="27">
        <v>23203</v>
      </c>
      <c r="B1373" s="46" t="s">
        <v>1133</v>
      </c>
      <c r="C1373" s="20">
        <f>SUM(C1374:C1377)</f>
        <v>46730</v>
      </c>
    </row>
    <row r="1374" spans="1:3" s="41" customFormat="1" ht="15" customHeight="1">
      <c r="A1374" s="52">
        <v>2320301</v>
      </c>
      <c r="B1374" s="49" t="s">
        <v>1134</v>
      </c>
      <c r="C1374" s="13">
        <v>46570</v>
      </c>
    </row>
    <row r="1375" spans="1:3" s="41" customFormat="1" ht="15" customHeight="1">
      <c r="A1375" s="52">
        <v>2320302</v>
      </c>
      <c r="B1375" s="49" t="s">
        <v>1135</v>
      </c>
      <c r="C1375" s="13">
        <v>87</v>
      </c>
    </row>
    <row r="1376" spans="1:11" s="41" customFormat="1" ht="15" customHeight="1">
      <c r="A1376" s="52">
        <v>2320303</v>
      </c>
      <c r="B1376" s="49" t="s">
        <v>1136</v>
      </c>
      <c r="C1376" s="13">
        <v>70</v>
      </c>
      <c r="H1376" s="50"/>
      <c r="J1376" s="50"/>
      <c r="K1376" s="50"/>
    </row>
    <row r="1377" spans="1:3" s="41" customFormat="1" ht="15" customHeight="1">
      <c r="A1377" s="52">
        <v>2320304</v>
      </c>
      <c r="B1377" s="49" t="s">
        <v>1137</v>
      </c>
      <c r="C1377" s="13">
        <v>3</v>
      </c>
    </row>
    <row r="1378" spans="1:3" s="44" customFormat="1" ht="15" customHeight="1">
      <c r="A1378" s="27">
        <v>233</v>
      </c>
      <c r="B1378" s="46" t="s">
        <v>1138</v>
      </c>
      <c r="C1378" s="20">
        <f>SUM(C1379:C1381)</f>
        <v>132</v>
      </c>
    </row>
    <row r="1379" spans="1:3" s="44" customFormat="1" ht="15" customHeight="1">
      <c r="A1379" s="27">
        <v>23301</v>
      </c>
      <c r="B1379" s="46" t="s">
        <v>1139</v>
      </c>
      <c r="C1379" s="51">
        <v>0</v>
      </c>
    </row>
    <row r="1380" spans="1:3" s="44" customFormat="1" ht="15" customHeight="1">
      <c r="A1380" s="27">
        <v>23302</v>
      </c>
      <c r="B1380" s="46" t="s">
        <v>1140</v>
      </c>
      <c r="C1380" s="51">
        <v>0</v>
      </c>
    </row>
    <row r="1381" spans="1:3" s="44" customFormat="1" ht="15" customHeight="1">
      <c r="A1381" s="27">
        <v>23303</v>
      </c>
      <c r="B1381" s="46" t="s">
        <v>1141</v>
      </c>
      <c r="C1381" s="20">
        <v>132</v>
      </c>
    </row>
    <row r="1382" spans="1:3" s="44" customFormat="1" ht="15" customHeight="1">
      <c r="A1382" s="33"/>
      <c r="B1382" s="53" t="s">
        <v>1142</v>
      </c>
      <c r="C1382" s="20">
        <f>C4+C257+C290+C309+C430+C485+C541+C590+C707+C779+C857+C881+C1011+C1075+C1151+C1178+C1207+C1217+C1296+C1314+C1367+C1370+C1378</f>
        <v>1378521</v>
      </c>
    </row>
    <row r="1383" spans="1:3" s="41" customFormat="1" ht="15" customHeight="1">
      <c r="A1383" s="12"/>
      <c r="B1383" s="53"/>
      <c r="C1383" s="20"/>
    </row>
    <row r="1384" spans="1:3" s="44" customFormat="1" ht="15" customHeight="1">
      <c r="A1384" s="33"/>
      <c r="B1384" s="33" t="s">
        <v>1143</v>
      </c>
      <c r="C1384" s="54">
        <v>3030</v>
      </c>
    </row>
    <row r="1385" spans="1:3" s="44" customFormat="1" ht="15" customHeight="1">
      <c r="A1385" s="33"/>
      <c r="B1385" s="33" t="s">
        <v>1144</v>
      </c>
      <c r="C1385" s="54">
        <f>C1386+C1387+C1388+C1389</f>
        <v>161015</v>
      </c>
    </row>
    <row r="1386" spans="1:3" s="41" customFormat="1" ht="15" customHeight="1">
      <c r="A1386" s="12"/>
      <c r="B1386" s="12" t="s">
        <v>1145</v>
      </c>
      <c r="C1386" s="55">
        <f>65478+7987</f>
        <v>73465</v>
      </c>
    </row>
    <row r="1387" spans="1:3" s="41" customFormat="1" ht="15" customHeight="1">
      <c r="A1387" s="12"/>
      <c r="B1387" s="12" t="s">
        <v>1146</v>
      </c>
      <c r="C1387" s="55">
        <v>2804</v>
      </c>
    </row>
    <row r="1388" spans="1:3" s="41" customFormat="1" ht="15" customHeight="1">
      <c r="A1388" s="12"/>
      <c r="B1388" s="12" t="s">
        <v>1147</v>
      </c>
      <c r="C1388" s="55">
        <v>852</v>
      </c>
    </row>
    <row r="1389" spans="1:3" s="41" customFormat="1" ht="15" customHeight="1">
      <c r="A1389" s="12"/>
      <c r="B1389" s="12" t="s">
        <v>1148</v>
      </c>
      <c r="C1389" s="55">
        <v>83894</v>
      </c>
    </row>
    <row r="1390" spans="1:3" s="44" customFormat="1" ht="14.25" customHeight="1">
      <c r="A1390" s="33"/>
      <c r="B1390" s="33" t="s">
        <v>1149</v>
      </c>
      <c r="C1390" s="54">
        <v>61667</v>
      </c>
    </row>
    <row r="1391" spans="1:3" s="44" customFormat="1" ht="15" customHeight="1">
      <c r="A1391" s="33"/>
      <c r="B1391" s="33" t="s">
        <v>1150</v>
      </c>
      <c r="C1391" s="54">
        <v>30509</v>
      </c>
    </row>
    <row r="1392" spans="1:3" s="44" customFormat="1" ht="15" customHeight="1">
      <c r="A1392" s="33"/>
      <c r="B1392" s="33" t="s">
        <v>1151</v>
      </c>
      <c r="C1392" s="54"/>
    </row>
    <row r="1393" spans="1:3" s="44" customFormat="1" ht="15" customHeight="1">
      <c r="A1393" s="33"/>
      <c r="B1393" s="33" t="s">
        <v>1152</v>
      </c>
      <c r="C1393" s="54">
        <v>41342</v>
      </c>
    </row>
    <row r="1394" spans="1:3" s="41" customFormat="1" ht="15" customHeight="1">
      <c r="A1394" s="12"/>
      <c r="B1394" s="53" t="s">
        <v>1153</v>
      </c>
      <c r="C1394" s="54">
        <f>C1382+C1384+C1385+C1390+C1391+C1392+C1393</f>
        <v>1676084</v>
      </c>
    </row>
    <row r="1395" spans="4:5" ht="13.5">
      <c r="D1395" s="56"/>
      <c r="E1395" s="57"/>
    </row>
    <row r="1396" spans="3:5" ht="13.5">
      <c r="C1396" s="58"/>
      <c r="D1396" s="56"/>
      <c r="E1396" s="57"/>
    </row>
    <row r="1400" ht="13.5">
      <c r="C1400" s="58"/>
    </row>
  </sheetData>
  <sheetProtection/>
  <autoFilter ref="A3:K1382"/>
  <mergeCells count="1">
    <mergeCell ref="B1:C1"/>
  </mergeCells>
  <printOptions horizontalCentered="1"/>
  <pageMargins left="0.7096334705202598" right="0.7096334705202598" top="0.8297573863052008" bottom="0.6297823481672392" header="0.5902039723133478" footer="0.309683488109919"/>
  <pageSetup horizontalDpi="600" verticalDpi="600" orientation="portrait" paperSize="9" r:id="rId1"/>
  <headerFooter>
    <oddFooter>&amp;L&amp;C&amp;"宋体,常规"&amp;11第 &amp;"宋体,常规"&amp;11&amp;P&amp;"宋体,常规"&amp;11 页，共 &amp;"宋体,常规"&amp;11&amp;N&amp;"宋体,常规"&amp;11 页&amp;R</oddFooter>
  </headerFooter>
</worksheet>
</file>

<file path=xl/worksheets/sheet20.xml><?xml version="1.0" encoding="utf-8"?>
<worksheet xmlns="http://schemas.openxmlformats.org/spreadsheetml/2006/main" xmlns:r="http://schemas.openxmlformats.org/officeDocument/2006/relationships">
  <dimension ref="A1:E52"/>
  <sheetViews>
    <sheetView defaultGridColor="0" colorId="23" workbookViewId="0" topLeftCell="A10">
      <selection activeCell="B2" sqref="B1:E65536"/>
    </sheetView>
  </sheetViews>
  <sheetFormatPr defaultColWidth="9.00390625" defaultRowHeight="18.75" customHeight="1"/>
  <cols>
    <col min="1" max="1" width="54.125" style="1" customWidth="1"/>
    <col min="2" max="5" width="16.75390625" style="1" customWidth="1"/>
    <col min="6" max="16384" width="42.75390625" style="1" customWidth="1"/>
  </cols>
  <sheetData>
    <row r="1" spans="1:5" ht="18.75" customHeight="1">
      <c r="A1" s="101" t="s">
        <v>2597</v>
      </c>
      <c r="B1" s="101"/>
      <c r="C1" s="101"/>
      <c r="D1" s="101"/>
      <c r="E1" s="101"/>
    </row>
    <row r="2" ht="18.75" customHeight="1">
      <c r="E2" s="115" t="s">
        <v>2598</v>
      </c>
    </row>
    <row r="3" spans="1:5" s="17" customFormat="1" ht="18.75" customHeight="1">
      <c r="A3" s="53" t="s">
        <v>1230</v>
      </c>
      <c r="B3" s="53" t="s">
        <v>1231</v>
      </c>
      <c r="C3" s="53" t="s">
        <v>2599</v>
      </c>
      <c r="D3" s="53" t="s">
        <v>2600</v>
      </c>
      <c r="E3" s="53" t="s">
        <v>2601</v>
      </c>
    </row>
    <row r="4" spans="1:5" s="41" customFormat="1" ht="18.75" customHeight="1">
      <c r="A4" s="67" t="s">
        <v>1235</v>
      </c>
      <c r="B4" s="66">
        <f>SUM(B5,B12,B31)</f>
        <v>86874</v>
      </c>
      <c r="C4" s="66">
        <f>SUM(C5,C12,C31)</f>
        <v>33895</v>
      </c>
      <c r="D4" s="66">
        <f>SUM(D5,D12,D31)</f>
        <v>40635</v>
      </c>
      <c r="E4" s="66">
        <f>SUM(E5,E12,E31)</f>
        <v>12344</v>
      </c>
    </row>
    <row r="5" spans="1:5" s="41" customFormat="1" ht="18.75" customHeight="1">
      <c r="A5" s="67" t="s">
        <v>1404</v>
      </c>
      <c r="B5" s="66">
        <f>SUM(B6:B11)</f>
        <v>12739</v>
      </c>
      <c r="C5" s="116">
        <v>1152</v>
      </c>
      <c r="D5" s="116">
        <v>2504</v>
      </c>
      <c r="E5" s="116">
        <v>9083</v>
      </c>
    </row>
    <row r="6" spans="1:5" s="41" customFormat="1" ht="18.75" customHeight="1">
      <c r="A6" s="68" t="s">
        <v>2602</v>
      </c>
      <c r="B6" s="14">
        <v>6058</v>
      </c>
      <c r="C6" s="12">
        <v>23</v>
      </c>
      <c r="D6" s="116">
        <v>1862</v>
      </c>
      <c r="E6" s="116">
        <v>4173</v>
      </c>
    </row>
    <row r="7" spans="1:5" s="41" customFormat="1" ht="18.75" customHeight="1">
      <c r="A7" s="68" t="s">
        <v>2603</v>
      </c>
      <c r="B7" s="14">
        <v>171</v>
      </c>
      <c r="C7" s="12">
        <v>3</v>
      </c>
      <c r="D7" s="12">
        <v>157</v>
      </c>
      <c r="E7" s="12">
        <v>11</v>
      </c>
    </row>
    <row r="8" spans="1:5" s="41" customFormat="1" ht="18.75" customHeight="1">
      <c r="A8" s="68" t="s">
        <v>2604</v>
      </c>
      <c r="B8" s="14">
        <v>3865</v>
      </c>
      <c r="C8" s="116">
        <v>3970</v>
      </c>
      <c r="D8" s="116">
        <v>1040</v>
      </c>
      <c r="E8" s="116">
        <v>-1145</v>
      </c>
    </row>
    <row r="9" spans="1:5" s="41" customFormat="1" ht="18.75" customHeight="1">
      <c r="A9" s="68" t="s">
        <v>2605</v>
      </c>
      <c r="B9" s="14">
        <v>473</v>
      </c>
      <c r="C9" s="12">
        <v>184</v>
      </c>
      <c r="D9" s="12">
        <v>97</v>
      </c>
      <c r="E9" s="12">
        <v>192</v>
      </c>
    </row>
    <row r="10" spans="1:5" s="41" customFormat="1" ht="18.75" customHeight="1">
      <c r="A10" s="68" t="s">
        <v>2606</v>
      </c>
      <c r="B10" s="14">
        <v>-5327</v>
      </c>
      <c r="C10" s="116">
        <v>-5355</v>
      </c>
      <c r="D10" s="117">
        <v>-638</v>
      </c>
      <c r="E10" s="117">
        <v>666</v>
      </c>
    </row>
    <row r="11" spans="1:5" s="41" customFormat="1" ht="18.75" customHeight="1">
      <c r="A11" s="68" t="s">
        <v>2607</v>
      </c>
      <c r="B11" s="14">
        <v>7499</v>
      </c>
      <c r="C11" s="116">
        <v>2327</v>
      </c>
      <c r="D11" s="12">
        <v>-14</v>
      </c>
      <c r="E11" s="116">
        <v>5186</v>
      </c>
    </row>
    <row r="12" spans="1:5" s="41" customFormat="1" ht="18.75" customHeight="1">
      <c r="A12" s="67" t="s">
        <v>1412</v>
      </c>
      <c r="B12" s="66">
        <f>SUM(B13:B30)</f>
        <v>69595</v>
      </c>
      <c r="C12" s="66">
        <f>SUM(C13:C30)</f>
        <v>31868</v>
      </c>
      <c r="D12" s="66">
        <f>SUM(D13:D30)</f>
        <v>37596</v>
      </c>
      <c r="E12" s="66">
        <f>SUM(E13:E30)</f>
        <v>131</v>
      </c>
    </row>
    <row r="13" spans="1:5" s="41" customFormat="1" ht="18.75" customHeight="1">
      <c r="A13" s="68" t="s">
        <v>1413</v>
      </c>
      <c r="B13" s="14"/>
      <c r="C13" s="12"/>
      <c r="D13" s="12"/>
      <c r="E13" s="12"/>
    </row>
    <row r="14" spans="1:5" s="41" customFormat="1" ht="18.75" customHeight="1">
      <c r="A14" s="68" t="s">
        <v>1414</v>
      </c>
      <c r="B14" s="14">
        <v>49028</v>
      </c>
      <c r="C14" s="118">
        <v>12301</v>
      </c>
      <c r="D14" s="118">
        <v>23271</v>
      </c>
      <c r="E14" s="118">
        <v>13456</v>
      </c>
    </row>
    <row r="15" spans="1:5" s="41" customFormat="1" ht="18.75" customHeight="1">
      <c r="A15" s="68" t="s">
        <v>2608</v>
      </c>
      <c r="B15" s="14"/>
      <c r="C15" s="12"/>
      <c r="D15" s="12"/>
      <c r="E15" s="12"/>
    </row>
    <row r="16" spans="1:5" s="41" customFormat="1" ht="18.75" customHeight="1">
      <c r="A16" s="68" t="s">
        <v>1416</v>
      </c>
      <c r="B16" s="14">
        <v>8709</v>
      </c>
      <c r="C16" s="118">
        <v>2369</v>
      </c>
      <c r="D16" s="118">
        <v>4274</v>
      </c>
      <c r="E16" s="118">
        <v>2066</v>
      </c>
    </row>
    <row r="17" spans="1:5" s="41" customFormat="1" ht="18.75" customHeight="1">
      <c r="A17" s="68" t="s">
        <v>1417</v>
      </c>
      <c r="B17" s="14">
        <v>694</v>
      </c>
      <c r="C17" s="119">
        <v>-700</v>
      </c>
      <c r="D17" s="119">
        <v>520</v>
      </c>
      <c r="E17" s="119">
        <v>874</v>
      </c>
    </row>
    <row r="18" spans="1:5" s="41" customFormat="1" ht="18.75" customHeight="1">
      <c r="A18" s="68" t="s">
        <v>1418</v>
      </c>
      <c r="B18" s="14"/>
      <c r="C18" s="12"/>
      <c r="D18" s="12"/>
      <c r="E18" s="12"/>
    </row>
    <row r="19" spans="1:5" s="41" customFormat="1" ht="18.75" customHeight="1">
      <c r="A19" s="68" t="s">
        <v>1419</v>
      </c>
      <c r="B19" s="14">
        <v>8437</v>
      </c>
      <c r="C19" s="118">
        <v>3000</v>
      </c>
      <c r="D19" s="118">
        <v>3548</v>
      </c>
      <c r="E19" s="118">
        <v>1889</v>
      </c>
    </row>
    <row r="20" spans="1:5" s="41" customFormat="1" ht="18.75" customHeight="1">
      <c r="A20" s="68" t="s">
        <v>1420</v>
      </c>
      <c r="B20" s="14">
        <v>-10589</v>
      </c>
      <c r="C20" s="118">
        <v>11758</v>
      </c>
      <c r="D20" s="118">
        <v>4049</v>
      </c>
      <c r="E20" s="118">
        <v>-26396</v>
      </c>
    </row>
    <row r="21" spans="1:5" s="41" customFormat="1" ht="18.75" customHeight="1">
      <c r="A21" s="68" t="s">
        <v>1421</v>
      </c>
      <c r="B21" s="14"/>
      <c r="C21" s="12"/>
      <c r="D21" s="12"/>
      <c r="E21" s="12"/>
    </row>
    <row r="22" spans="1:5" s="41" customFormat="1" ht="18.75" customHeight="1">
      <c r="A22" s="68" t="s">
        <v>1422</v>
      </c>
      <c r="B22" s="14"/>
      <c r="C22" s="12"/>
      <c r="D22" s="12"/>
      <c r="E22" s="12"/>
    </row>
    <row r="23" spans="1:5" s="41" customFormat="1" ht="18.75" customHeight="1">
      <c r="A23" s="68" t="s">
        <v>1423</v>
      </c>
      <c r="B23" s="14"/>
      <c r="C23" s="12"/>
      <c r="D23" s="12"/>
      <c r="E23" s="12"/>
    </row>
    <row r="24" spans="1:5" s="41" customFormat="1" ht="18.75" customHeight="1">
      <c r="A24" s="68" t="s">
        <v>2609</v>
      </c>
      <c r="B24" s="14"/>
      <c r="C24" s="12"/>
      <c r="D24" s="12"/>
      <c r="E24" s="12"/>
    </row>
    <row r="25" spans="1:5" s="41" customFormat="1" ht="18.75" customHeight="1">
      <c r="A25" s="68" t="s">
        <v>2610</v>
      </c>
      <c r="B25" s="14"/>
      <c r="C25" s="12"/>
      <c r="D25" s="12"/>
      <c r="E25" s="12"/>
    </row>
    <row r="26" spans="1:5" s="41" customFormat="1" ht="18.75" customHeight="1">
      <c r="A26" s="68" t="s">
        <v>1426</v>
      </c>
      <c r="B26" s="14"/>
      <c r="C26" s="12"/>
      <c r="D26" s="12"/>
      <c r="E26" s="12"/>
    </row>
    <row r="27" spans="1:5" s="41" customFormat="1" ht="18.75" customHeight="1">
      <c r="A27" s="68" t="s">
        <v>1427</v>
      </c>
      <c r="B27" s="14"/>
      <c r="C27" s="12"/>
      <c r="D27" s="12"/>
      <c r="E27" s="12"/>
    </row>
    <row r="28" spans="1:5" s="41" customFormat="1" ht="18.75" customHeight="1">
      <c r="A28" s="68" t="s">
        <v>1428</v>
      </c>
      <c r="B28" s="14"/>
      <c r="C28" s="12"/>
      <c r="D28" s="12"/>
      <c r="E28" s="12"/>
    </row>
    <row r="29" spans="1:5" s="41" customFormat="1" ht="18.75" customHeight="1">
      <c r="A29" s="68" t="s">
        <v>1429</v>
      </c>
      <c r="B29" s="14">
        <v>12958</v>
      </c>
      <c r="C29" s="118">
        <v>3100</v>
      </c>
      <c r="D29" s="118">
        <v>1780</v>
      </c>
      <c r="E29" s="118">
        <v>8078</v>
      </c>
    </row>
    <row r="30" spans="1:5" s="41" customFormat="1" ht="18.75" customHeight="1">
      <c r="A30" s="68" t="s">
        <v>1430</v>
      </c>
      <c r="B30" s="14">
        <v>358</v>
      </c>
      <c r="C30" s="119">
        <v>40</v>
      </c>
      <c r="D30" s="119">
        <v>154</v>
      </c>
      <c r="E30" s="119">
        <v>164</v>
      </c>
    </row>
    <row r="31" spans="1:5" s="41" customFormat="1" ht="18.75" customHeight="1">
      <c r="A31" s="67" t="s">
        <v>1431</v>
      </c>
      <c r="B31" s="66">
        <f>SUM(B32:B51)</f>
        <v>4540</v>
      </c>
      <c r="C31" s="66">
        <f>SUM(C32:C51)</f>
        <v>875</v>
      </c>
      <c r="D31" s="66">
        <f>SUM(D32:D51)</f>
        <v>535</v>
      </c>
      <c r="E31" s="66">
        <f>SUM(E32:E51)</f>
        <v>3130</v>
      </c>
    </row>
    <row r="32" spans="1:5" s="41" customFormat="1" ht="18.75" customHeight="1">
      <c r="A32" s="52" t="s">
        <v>1382</v>
      </c>
      <c r="B32" s="14">
        <v>41</v>
      </c>
      <c r="C32" s="119">
        <v>3</v>
      </c>
      <c r="D32" s="119">
        <v>20</v>
      </c>
      <c r="E32" s="119">
        <v>18</v>
      </c>
    </row>
    <row r="33" spans="1:5" s="41" customFormat="1" ht="18.75" customHeight="1">
      <c r="A33" s="52" t="s">
        <v>1383</v>
      </c>
      <c r="B33" s="14"/>
      <c r="C33" s="12"/>
      <c r="D33" s="12"/>
      <c r="E33" s="12"/>
    </row>
    <row r="34" spans="1:5" s="41" customFormat="1" ht="18.75" customHeight="1">
      <c r="A34" s="52" t="s">
        <v>1384</v>
      </c>
      <c r="B34" s="14"/>
      <c r="C34" s="12"/>
      <c r="D34" s="12"/>
      <c r="E34" s="12"/>
    </row>
    <row r="35" spans="1:5" s="41" customFormat="1" ht="18.75" customHeight="1">
      <c r="A35" s="52" t="s">
        <v>1385</v>
      </c>
      <c r="B35" s="14"/>
      <c r="C35" s="12"/>
      <c r="D35" s="12"/>
      <c r="E35" s="12"/>
    </row>
    <row r="36" spans="1:5" s="41" customFormat="1" ht="18.75" customHeight="1">
      <c r="A36" s="49" t="s">
        <v>1386</v>
      </c>
      <c r="B36" s="14"/>
      <c r="C36" s="12"/>
      <c r="D36" s="12"/>
      <c r="E36" s="12"/>
    </row>
    <row r="37" spans="1:5" s="41" customFormat="1" ht="18.75" customHeight="1">
      <c r="A37" s="52" t="s">
        <v>1387</v>
      </c>
      <c r="B37" s="14"/>
      <c r="C37" s="12"/>
      <c r="D37" s="12"/>
      <c r="E37" s="12"/>
    </row>
    <row r="38" spans="1:5" s="41" customFormat="1" ht="18.75" customHeight="1">
      <c r="A38" s="52" t="s">
        <v>2593</v>
      </c>
      <c r="B38" s="14"/>
      <c r="C38" s="12"/>
      <c r="D38" s="12"/>
      <c r="E38" s="12"/>
    </row>
    <row r="39" spans="1:5" s="41" customFormat="1" ht="18.75" customHeight="1">
      <c r="A39" s="52" t="s">
        <v>1389</v>
      </c>
      <c r="B39" s="14">
        <v>1508</v>
      </c>
      <c r="C39" s="119">
        <v>662</v>
      </c>
      <c r="D39" s="119">
        <v>329</v>
      </c>
      <c r="E39" s="119">
        <v>517</v>
      </c>
    </row>
    <row r="40" spans="1:5" s="41" customFormat="1" ht="18.75" customHeight="1">
      <c r="A40" s="52" t="s">
        <v>2594</v>
      </c>
      <c r="B40" s="14">
        <v>105</v>
      </c>
      <c r="C40" s="119">
        <v>40</v>
      </c>
      <c r="D40" s="119">
        <v>14</v>
      </c>
      <c r="E40" s="119">
        <v>51</v>
      </c>
    </row>
    <row r="41" spans="1:5" s="41" customFormat="1" ht="18.75" customHeight="1">
      <c r="A41" s="52" t="s">
        <v>1391</v>
      </c>
      <c r="B41" s="14"/>
      <c r="C41" s="12"/>
      <c r="D41" s="12"/>
      <c r="E41" s="12"/>
    </row>
    <row r="42" spans="1:5" s="41" customFormat="1" ht="18.75" customHeight="1">
      <c r="A42" s="52" t="s">
        <v>1392</v>
      </c>
      <c r="B42" s="14"/>
      <c r="C42" s="12"/>
      <c r="D42" s="12"/>
      <c r="E42" s="12"/>
    </row>
    <row r="43" spans="1:5" s="41" customFormat="1" ht="18.75" customHeight="1">
      <c r="A43" s="52" t="s">
        <v>1393</v>
      </c>
      <c r="B43" s="14">
        <v>2886</v>
      </c>
      <c r="C43" s="119">
        <v>170</v>
      </c>
      <c r="D43" s="119">
        <v>172</v>
      </c>
      <c r="E43" s="118">
        <v>2544</v>
      </c>
    </row>
    <row r="44" spans="1:5" s="41" customFormat="1" ht="18.75" customHeight="1">
      <c r="A44" s="52" t="s">
        <v>1394</v>
      </c>
      <c r="B44" s="14"/>
      <c r="C44" s="12"/>
      <c r="D44" s="12"/>
      <c r="E44" s="12"/>
    </row>
    <row r="45" spans="1:5" s="41" customFormat="1" ht="18.75" customHeight="1">
      <c r="A45" s="52" t="s">
        <v>1395</v>
      </c>
      <c r="B45" s="14"/>
      <c r="C45" s="12"/>
      <c r="D45" s="12"/>
      <c r="E45" s="12"/>
    </row>
    <row r="46" spans="1:5" s="41" customFormat="1" ht="18.75" customHeight="1">
      <c r="A46" s="52" t="s">
        <v>1396</v>
      </c>
      <c r="B46" s="14"/>
      <c r="C46" s="12"/>
      <c r="D46" s="12"/>
      <c r="E46" s="12"/>
    </row>
    <row r="47" spans="1:5" s="41" customFormat="1" ht="18.75" customHeight="1">
      <c r="A47" s="52" t="s">
        <v>1397</v>
      </c>
      <c r="B47" s="14"/>
      <c r="C47" s="12"/>
      <c r="D47" s="12"/>
      <c r="E47" s="12"/>
    </row>
    <row r="48" spans="1:5" s="41" customFormat="1" ht="18.75" customHeight="1">
      <c r="A48" s="52" t="s">
        <v>2595</v>
      </c>
      <c r="B48" s="14"/>
      <c r="C48" s="12"/>
      <c r="D48" s="12"/>
      <c r="E48" s="12"/>
    </row>
    <row r="49" spans="1:5" s="41" customFormat="1" ht="18.75" customHeight="1">
      <c r="A49" s="52" t="s">
        <v>1399</v>
      </c>
      <c r="B49" s="14"/>
      <c r="C49" s="12"/>
      <c r="D49" s="12"/>
      <c r="E49" s="12"/>
    </row>
    <row r="50" spans="1:5" s="41" customFormat="1" ht="18.75" customHeight="1">
      <c r="A50" s="52" t="s">
        <v>1400</v>
      </c>
      <c r="B50" s="14"/>
      <c r="C50" s="12"/>
      <c r="D50" s="12"/>
      <c r="E50" s="12"/>
    </row>
    <row r="51" spans="1:5" s="41" customFormat="1" ht="18.75" customHeight="1">
      <c r="A51" s="52" t="s">
        <v>2611</v>
      </c>
      <c r="B51" s="14"/>
      <c r="C51" s="12"/>
      <c r="D51" s="12"/>
      <c r="E51" s="12"/>
    </row>
    <row r="52" spans="1:5" s="41" customFormat="1" ht="18.75" customHeight="1">
      <c r="A52" s="52" t="s">
        <v>1401</v>
      </c>
      <c r="B52" s="14"/>
      <c r="C52" s="12"/>
      <c r="D52" s="12"/>
      <c r="E52" s="12"/>
    </row>
  </sheetData>
  <sheetProtection/>
  <mergeCells count="1">
    <mergeCell ref="A1:E1"/>
  </mergeCells>
  <printOptions/>
  <pageMargins left="0.6999125161508876" right="0.6999125161508876" top="0.7499062639521802" bottom="0.7499062639521802" header="0.2999625102741512" footer="0.299962510274151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I43"/>
  <sheetViews>
    <sheetView defaultGridColor="0" colorId="23" workbookViewId="0" topLeftCell="A1">
      <pane xSplit="2" ySplit="3" topLeftCell="C4" activePane="bottomRight" state="frozen"/>
      <selection pane="topLeft" activeCell="A1" sqref="A1"/>
      <selection pane="topRight" activeCell="A1" sqref="A1"/>
      <selection pane="bottomLeft" activeCell="A1" sqref="A1"/>
      <selection pane="bottomRight" activeCell="I13" sqref="I13"/>
    </sheetView>
  </sheetViews>
  <sheetFormatPr defaultColWidth="9.00390625" defaultRowHeight="13.5"/>
  <cols>
    <col min="1" max="1" width="9.00390625" style="1" hidden="1" customWidth="1"/>
    <col min="2" max="2" width="28.375" style="1" customWidth="1"/>
    <col min="3" max="3" width="11.625" style="1" customWidth="1"/>
    <col min="4" max="4" width="11.125" style="1" customWidth="1"/>
    <col min="5" max="5" width="11.00390625" style="1" customWidth="1"/>
    <col min="6" max="6" width="11.375" style="1" customWidth="1"/>
    <col min="7" max="8" width="9.00390625" style="1" customWidth="1"/>
    <col min="9" max="9" width="10.50390625" style="1" customWidth="1"/>
    <col min="10" max="16384" width="9.00390625" style="1" customWidth="1"/>
  </cols>
  <sheetData>
    <row r="1" spans="2:6" ht="18.75" customHeight="1">
      <c r="B1" s="39" t="s">
        <v>2612</v>
      </c>
      <c r="C1" s="39"/>
      <c r="D1" s="39"/>
      <c r="E1" s="39"/>
      <c r="F1" s="39"/>
    </row>
    <row r="2" spans="2:6" ht="13.5">
      <c r="B2" s="4" t="s">
        <v>1</v>
      </c>
      <c r="C2" s="4"/>
      <c r="D2" s="4"/>
      <c r="E2" s="4"/>
      <c r="F2" s="4"/>
    </row>
    <row r="3" spans="2:6" s="82" customFormat="1" ht="16.5" customHeight="1">
      <c r="B3" s="42" t="s">
        <v>60</v>
      </c>
      <c r="C3" s="42" t="s">
        <v>1307</v>
      </c>
      <c r="D3" s="42" t="s">
        <v>1308</v>
      </c>
      <c r="E3" s="42" t="s">
        <v>1309</v>
      </c>
      <c r="F3" s="42" t="s">
        <v>2613</v>
      </c>
    </row>
    <row r="4" spans="1:6" s="82" customFormat="1" ht="16.5" customHeight="1">
      <c r="A4" s="52">
        <v>1030102</v>
      </c>
      <c r="B4" s="52" t="s">
        <v>2614</v>
      </c>
      <c r="C4" s="13"/>
      <c r="D4" s="13"/>
      <c r="E4" s="55"/>
      <c r="F4" s="120"/>
    </row>
    <row r="5" spans="1:6" s="82" customFormat="1" ht="16.5" customHeight="1">
      <c r="A5" s="52">
        <v>1030106</v>
      </c>
      <c r="B5" s="52" t="s">
        <v>2615</v>
      </c>
      <c r="C5" s="13"/>
      <c r="D5" s="13"/>
      <c r="E5" s="55"/>
      <c r="F5" s="120"/>
    </row>
    <row r="6" spans="1:6" s="82" customFormat="1" ht="16.5" customHeight="1">
      <c r="A6" s="52">
        <v>1030110</v>
      </c>
      <c r="B6" s="52" t="s">
        <v>2616</v>
      </c>
      <c r="C6" s="13"/>
      <c r="D6" s="13"/>
      <c r="E6" s="55"/>
      <c r="F6" s="120"/>
    </row>
    <row r="7" spans="1:6" s="82" customFormat="1" ht="16.5" customHeight="1">
      <c r="A7" s="52">
        <v>1030112</v>
      </c>
      <c r="B7" s="52" t="s">
        <v>2617</v>
      </c>
      <c r="C7" s="13"/>
      <c r="D7" s="13"/>
      <c r="E7" s="55"/>
      <c r="F7" s="85"/>
    </row>
    <row r="8" spans="1:6" s="82" customFormat="1" ht="16.5" customHeight="1">
      <c r="A8" s="52">
        <v>1030115</v>
      </c>
      <c r="B8" s="52" t="s">
        <v>2618</v>
      </c>
      <c r="C8" s="13"/>
      <c r="D8" s="13"/>
      <c r="E8" s="55"/>
      <c r="F8" s="85"/>
    </row>
    <row r="9" spans="1:6" s="82" customFormat="1" ht="16.5" customHeight="1">
      <c r="A9" s="52">
        <v>1030119</v>
      </c>
      <c r="B9" s="52" t="s">
        <v>2619</v>
      </c>
      <c r="C9" s="13"/>
      <c r="D9" s="13"/>
      <c r="E9" s="55"/>
      <c r="F9" s="85"/>
    </row>
    <row r="10" spans="1:6" s="82" customFormat="1" ht="16.5" customHeight="1">
      <c r="A10" s="52">
        <v>1030121</v>
      </c>
      <c r="B10" s="52" t="s">
        <v>2620</v>
      </c>
      <c r="C10" s="13"/>
      <c r="D10" s="13"/>
      <c r="E10" s="55"/>
      <c r="F10" s="85"/>
    </row>
    <row r="11" spans="1:6" s="82" customFormat="1" ht="16.5" customHeight="1">
      <c r="A11" s="52">
        <v>1030129</v>
      </c>
      <c r="B11" s="52" t="s">
        <v>2621</v>
      </c>
      <c r="C11" s="13"/>
      <c r="D11" s="13"/>
      <c r="E11" s="55"/>
      <c r="F11" s="85"/>
    </row>
    <row r="12" spans="1:6" s="82" customFormat="1" ht="16.5" customHeight="1">
      <c r="A12" s="52">
        <v>1030144</v>
      </c>
      <c r="B12" s="52" t="s">
        <v>2622</v>
      </c>
      <c r="C12" s="13"/>
      <c r="D12" s="13"/>
      <c r="E12" s="55"/>
      <c r="F12" s="85"/>
    </row>
    <row r="13" spans="1:6" s="82" customFormat="1" ht="16.5" customHeight="1">
      <c r="A13" s="52">
        <v>1030146</v>
      </c>
      <c r="B13" s="52" t="s">
        <v>2623</v>
      </c>
      <c r="C13" s="13"/>
      <c r="D13" s="13">
        <v>9714</v>
      </c>
      <c r="E13" s="55">
        <v>13484</v>
      </c>
      <c r="F13" s="85">
        <f>E13/D13</f>
        <v>1.3880996499897056</v>
      </c>
    </row>
    <row r="14" spans="1:6" s="82" customFormat="1" ht="16.5" customHeight="1">
      <c r="A14" s="52">
        <v>1030147</v>
      </c>
      <c r="B14" s="52" t="s">
        <v>2624</v>
      </c>
      <c r="C14" s="13"/>
      <c r="D14" s="13">
        <v>732</v>
      </c>
      <c r="E14" s="55">
        <v>537</v>
      </c>
      <c r="F14" s="85">
        <f>E14/D14</f>
        <v>0.7336065573770492</v>
      </c>
    </row>
    <row r="15" spans="1:6" s="82" customFormat="1" ht="16.5" customHeight="1">
      <c r="A15" s="52">
        <v>1030148</v>
      </c>
      <c r="B15" s="52" t="s">
        <v>2625</v>
      </c>
      <c r="C15" s="13">
        <v>124400</v>
      </c>
      <c r="D15" s="13">
        <v>412111</v>
      </c>
      <c r="E15" s="55">
        <v>411155</v>
      </c>
      <c r="F15" s="85">
        <f>E15/D15</f>
        <v>0.9976802366352755</v>
      </c>
    </row>
    <row r="16" spans="1:6" s="82" customFormat="1" ht="16.5" customHeight="1">
      <c r="A16" s="52">
        <v>1030149</v>
      </c>
      <c r="B16" s="52" t="s">
        <v>2626</v>
      </c>
      <c r="C16" s="55"/>
      <c r="D16" s="55"/>
      <c r="E16" s="55"/>
      <c r="F16" s="85"/>
    </row>
    <row r="17" spans="1:6" s="82" customFormat="1" ht="16.5" customHeight="1">
      <c r="A17" s="52">
        <v>1030150</v>
      </c>
      <c r="B17" s="52" t="s">
        <v>2627</v>
      </c>
      <c r="C17" s="55"/>
      <c r="D17" s="55"/>
      <c r="E17" s="55"/>
      <c r="F17" s="85"/>
    </row>
    <row r="18" spans="1:6" s="82" customFormat="1" ht="16.5" customHeight="1">
      <c r="A18" s="52">
        <v>1030152</v>
      </c>
      <c r="B18" s="52" t="s">
        <v>2628</v>
      </c>
      <c r="C18" s="55"/>
      <c r="D18" s="55"/>
      <c r="E18" s="55"/>
      <c r="F18" s="85"/>
    </row>
    <row r="19" spans="1:6" s="82" customFormat="1" ht="16.5" customHeight="1">
      <c r="A19" s="52">
        <v>1030153</v>
      </c>
      <c r="B19" s="52" t="s">
        <v>2629</v>
      </c>
      <c r="C19" s="55"/>
      <c r="D19" s="55"/>
      <c r="E19" s="55"/>
      <c r="F19" s="85"/>
    </row>
    <row r="20" spans="1:6" s="82" customFormat="1" ht="16.5" customHeight="1">
      <c r="A20" s="52">
        <v>1030154</v>
      </c>
      <c r="B20" s="52" t="s">
        <v>2630</v>
      </c>
      <c r="C20" s="55"/>
      <c r="D20" s="55"/>
      <c r="E20" s="55"/>
      <c r="F20" s="85"/>
    </row>
    <row r="21" spans="1:6" s="82" customFormat="1" ht="16.5" customHeight="1">
      <c r="A21" s="52">
        <v>1030155</v>
      </c>
      <c r="B21" s="52" t="s">
        <v>2631</v>
      </c>
      <c r="C21" s="55"/>
      <c r="D21" s="55"/>
      <c r="E21" s="55"/>
      <c r="F21" s="85"/>
    </row>
    <row r="22" spans="1:6" s="82" customFormat="1" ht="16.5" customHeight="1">
      <c r="A22" s="52">
        <v>1030156</v>
      </c>
      <c r="B22" s="52" t="s">
        <v>2632</v>
      </c>
      <c r="C22" s="55">
        <v>5600</v>
      </c>
      <c r="D22" s="55">
        <v>9388</v>
      </c>
      <c r="E22" s="55">
        <v>11097</v>
      </c>
      <c r="F22" s="85">
        <f>E22/D22</f>
        <v>1.182040903280784</v>
      </c>
    </row>
    <row r="23" spans="1:6" s="82" customFormat="1" ht="16.5" customHeight="1">
      <c r="A23" s="52">
        <v>1030157</v>
      </c>
      <c r="B23" s="52" t="s">
        <v>2633</v>
      </c>
      <c r="C23" s="55"/>
      <c r="D23" s="55"/>
      <c r="E23" s="55"/>
      <c r="F23" s="85"/>
    </row>
    <row r="24" spans="1:6" s="82" customFormat="1" ht="16.5" customHeight="1">
      <c r="A24" s="52">
        <v>1030158</v>
      </c>
      <c r="B24" s="52" t="s">
        <v>2634</v>
      </c>
      <c r="C24" s="55"/>
      <c r="D24" s="55"/>
      <c r="E24" s="55"/>
      <c r="F24" s="85"/>
    </row>
    <row r="25" spans="1:6" s="82" customFormat="1" ht="16.5" customHeight="1">
      <c r="A25" s="52">
        <v>1030159</v>
      </c>
      <c r="B25" s="52" t="s">
        <v>2635</v>
      </c>
      <c r="C25" s="55"/>
      <c r="D25" s="55"/>
      <c r="E25" s="55"/>
      <c r="F25" s="85"/>
    </row>
    <row r="26" spans="1:6" s="82" customFormat="1" ht="16.5" customHeight="1">
      <c r="A26" s="52">
        <v>1030166</v>
      </c>
      <c r="B26" s="52" t="s">
        <v>2636</v>
      </c>
      <c r="C26" s="55"/>
      <c r="D26" s="55"/>
      <c r="E26" s="55"/>
      <c r="F26" s="85"/>
    </row>
    <row r="27" spans="1:6" s="82" customFormat="1" ht="16.5" customHeight="1">
      <c r="A27" s="52">
        <v>1030168</v>
      </c>
      <c r="B27" s="52" t="s">
        <v>2637</v>
      </c>
      <c r="C27" s="55"/>
      <c r="D27" s="55"/>
      <c r="E27" s="55"/>
      <c r="F27" s="85"/>
    </row>
    <row r="28" spans="1:6" s="82" customFormat="1" ht="16.5" customHeight="1">
      <c r="A28" s="52">
        <v>1030171</v>
      </c>
      <c r="B28" s="52" t="s">
        <v>2638</v>
      </c>
      <c r="C28" s="55"/>
      <c r="D28" s="55"/>
      <c r="E28" s="55"/>
      <c r="F28" s="85"/>
    </row>
    <row r="29" spans="1:6" s="82" customFormat="1" ht="16.5" customHeight="1">
      <c r="A29" s="52">
        <v>1030175</v>
      </c>
      <c r="B29" s="52" t="s">
        <v>2639</v>
      </c>
      <c r="C29" s="55"/>
      <c r="D29" s="55"/>
      <c r="E29" s="55"/>
      <c r="F29" s="85"/>
    </row>
    <row r="30" spans="1:6" s="82" customFormat="1" ht="16.5" customHeight="1">
      <c r="A30" s="52">
        <v>1030178</v>
      </c>
      <c r="B30" s="52" t="s">
        <v>2640</v>
      </c>
      <c r="C30" s="55">
        <v>4100</v>
      </c>
      <c r="D30" s="55">
        <v>4143</v>
      </c>
      <c r="E30" s="55">
        <v>4143</v>
      </c>
      <c r="F30" s="85">
        <f>E30/D30</f>
        <v>1</v>
      </c>
    </row>
    <row r="31" spans="1:6" s="82" customFormat="1" ht="16.5" customHeight="1">
      <c r="A31" s="52">
        <v>1030180</v>
      </c>
      <c r="B31" s="52" t="s">
        <v>2641</v>
      </c>
      <c r="C31" s="55"/>
      <c r="D31" s="55"/>
      <c r="E31" s="55"/>
      <c r="F31" s="85"/>
    </row>
    <row r="32" spans="1:6" s="82" customFormat="1" ht="16.5" customHeight="1">
      <c r="A32" s="52">
        <v>1030199</v>
      </c>
      <c r="B32" s="52" t="s">
        <v>2642</v>
      </c>
      <c r="C32" s="55">
        <v>3000</v>
      </c>
      <c r="D32" s="55">
        <v>3828</v>
      </c>
      <c r="E32" s="55">
        <v>3829</v>
      </c>
      <c r="F32" s="85">
        <f>E32/D32</f>
        <v>1.0002612330198537</v>
      </c>
    </row>
    <row r="33" spans="1:6" s="111" customFormat="1" ht="16.5" customHeight="1">
      <c r="A33" s="121"/>
      <c r="B33" s="53" t="s">
        <v>2643</v>
      </c>
      <c r="C33" s="54">
        <f>SUM(C4:C32)</f>
        <v>137100</v>
      </c>
      <c r="D33" s="54">
        <f>SUM(D4:D32)</f>
        <v>439916</v>
      </c>
      <c r="E33" s="54">
        <f>SUM(E4:E32)</f>
        <v>444245</v>
      </c>
      <c r="F33" s="84">
        <f>E33/D33</f>
        <v>1.0098405150074106</v>
      </c>
    </row>
    <row r="34" spans="2:6" s="82" customFormat="1" ht="16.5" customHeight="1">
      <c r="B34" s="122" t="s">
        <v>2644</v>
      </c>
      <c r="C34" s="54"/>
      <c r="D34" s="54"/>
      <c r="E34" s="54">
        <f>E35+E36</f>
        <v>94600</v>
      </c>
      <c r="F34" s="84"/>
    </row>
    <row r="35" spans="2:6" s="82" customFormat="1" ht="16.5" customHeight="1">
      <c r="B35" s="24" t="s">
        <v>2645</v>
      </c>
      <c r="C35" s="54"/>
      <c r="D35" s="54"/>
      <c r="E35" s="55">
        <v>94600</v>
      </c>
      <c r="F35" s="54"/>
    </row>
    <row r="36" spans="2:6" s="82" customFormat="1" ht="16.5" customHeight="1">
      <c r="B36" s="24" t="s">
        <v>2646</v>
      </c>
      <c r="C36" s="54"/>
      <c r="D36" s="54"/>
      <c r="E36" s="55"/>
      <c r="F36" s="54"/>
    </row>
    <row r="37" spans="2:6" s="82" customFormat="1" ht="16.5" customHeight="1">
      <c r="B37" s="33" t="s">
        <v>2555</v>
      </c>
      <c r="C37" s="12"/>
      <c r="D37" s="12"/>
      <c r="E37" s="54">
        <f>E38</f>
        <v>7470</v>
      </c>
      <c r="F37" s="54"/>
    </row>
    <row r="38" spans="2:6" s="82" customFormat="1" ht="16.5" customHeight="1">
      <c r="B38" s="24" t="s">
        <v>2647</v>
      </c>
      <c r="C38" s="12"/>
      <c r="D38" s="12"/>
      <c r="E38" s="55">
        <v>7470</v>
      </c>
      <c r="F38" s="55"/>
    </row>
    <row r="39" spans="2:6" s="82" customFormat="1" ht="16.5" customHeight="1">
      <c r="B39" s="27" t="s">
        <v>1321</v>
      </c>
      <c r="C39" s="33"/>
      <c r="D39" s="33"/>
      <c r="E39" s="54">
        <v>15093</v>
      </c>
      <c r="F39" s="54"/>
    </row>
    <row r="40" spans="2:6" s="82" customFormat="1" ht="16.5" customHeight="1">
      <c r="B40" s="27" t="s">
        <v>1322</v>
      </c>
      <c r="C40" s="33"/>
      <c r="D40" s="33"/>
      <c r="E40" s="54"/>
      <c r="F40" s="54"/>
    </row>
    <row r="41" spans="2:6" s="82" customFormat="1" ht="16.5" customHeight="1">
      <c r="B41" s="114"/>
      <c r="C41" s="12"/>
      <c r="D41" s="12"/>
      <c r="E41" s="55"/>
      <c r="F41" s="55"/>
    </row>
    <row r="42" spans="2:6" s="82" customFormat="1" ht="16.5" customHeight="1">
      <c r="B42" s="37" t="s">
        <v>2648</v>
      </c>
      <c r="C42" s="54"/>
      <c r="D42" s="54"/>
      <c r="E42" s="54">
        <f>E33+E16+E34+E39+E40+E37</f>
        <v>561408</v>
      </c>
      <c r="F42" s="54"/>
    </row>
    <row r="43" ht="13.5">
      <c r="I43" s="123"/>
    </row>
  </sheetData>
  <sheetProtection/>
  <mergeCells count="2">
    <mergeCell ref="B1:F1"/>
    <mergeCell ref="B2:F2"/>
  </mergeCells>
  <printOptions horizontalCentered="1"/>
  <pageMargins left="0.7096334705202598" right="0.7096334705202598" top="0.8297573863052008" bottom="0.470080103461198" header="0.5902039723133478" footer="0.309683488109919"/>
  <pageSetup horizontalDpi="600" verticalDpi="600" orientation="portrait" paperSize="9" r:id="rId1"/>
  <headerFooter>
    <oddFooter>&amp;L&amp;C&amp;"宋体,常规"&amp;11第 &amp;"宋体,常规"&amp;11&amp;P&amp;"宋体,常规"&amp;11 页，共 &amp;"宋体,常规"&amp;11&amp;N&amp;"宋体,常规"&amp;11 页&amp;R</oddFooter>
  </headerFooter>
</worksheet>
</file>

<file path=xl/worksheets/sheet22.xml><?xml version="1.0" encoding="utf-8"?>
<worksheet xmlns="http://schemas.openxmlformats.org/spreadsheetml/2006/main" xmlns:r="http://schemas.openxmlformats.org/officeDocument/2006/relationships">
  <dimension ref="A1:G212"/>
  <sheetViews>
    <sheetView showZeros="0" defaultGridColor="0" zoomScale="110" zoomScaleNormal="110" colorId="23" workbookViewId="0" topLeftCell="A1">
      <pane xSplit="2" ySplit="3" topLeftCell="C199" activePane="bottomRight" state="frozen"/>
      <selection pane="topLeft" activeCell="A1" sqref="A1"/>
      <selection pane="topRight" activeCell="A1" sqref="A1"/>
      <selection pane="bottomLeft" activeCell="A1" sqref="A1"/>
      <selection pane="bottomRight" activeCell="J217" sqref="J217"/>
    </sheetView>
  </sheetViews>
  <sheetFormatPr defaultColWidth="9.00390625" defaultRowHeight="13.5"/>
  <cols>
    <col min="1" max="1" width="9.00390625" style="1" hidden="1" customWidth="1"/>
    <col min="2" max="2" width="55.00390625" style="1" customWidth="1"/>
    <col min="3" max="3" width="13.25390625" style="1" customWidth="1"/>
    <col min="4" max="5" width="9.00390625" style="1" customWidth="1"/>
    <col min="6" max="6" width="9.50390625" style="1" customWidth="1"/>
    <col min="7" max="16384" width="9.00390625" style="1" customWidth="1"/>
  </cols>
  <sheetData>
    <row r="1" spans="2:3" ht="18.75" customHeight="1">
      <c r="B1" s="39" t="s">
        <v>2649</v>
      </c>
      <c r="C1" s="39"/>
    </row>
    <row r="2" ht="13.5">
      <c r="C2" s="113" t="s">
        <v>2543</v>
      </c>
    </row>
    <row r="3" spans="2:3" s="41" customFormat="1" ht="15" customHeight="1">
      <c r="B3" s="42" t="s">
        <v>60</v>
      </c>
      <c r="C3" s="42" t="s">
        <v>1309</v>
      </c>
    </row>
    <row r="4" spans="1:3" s="41" customFormat="1" ht="15" customHeight="1">
      <c r="A4" s="52">
        <v>206</v>
      </c>
      <c r="B4" s="46" t="s">
        <v>2650</v>
      </c>
      <c r="C4" s="66">
        <f>C5</f>
        <v>0</v>
      </c>
    </row>
    <row r="5" spans="1:3" s="41" customFormat="1" ht="15" customHeight="1">
      <c r="A5" s="52">
        <v>20610</v>
      </c>
      <c r="B5" s="49" t="s">
        <v>2651</v>
      </c>
      <c r="C5" s="14">
        <f>SUM(C6:C11)</f>
        <v>0</v>
      </c>
    </row>
    <row r="6" spans="1:3" s="41" customFormat="1" ht="15" customHeight="1">
      <c r="A6" s="52">
        <v>2061001</v>
      </c>
      <c r="B6" s="49" t="s">
        <v>2652</v>
      </c>
      <c r="C6" s="14">
        <v>0</v>
      </c>
    </row>
    <row r="7" spans="1:3" s="41" customFormat="1" ht="15" customHeight="1">
      <c r="A7" s="52">
        <v>2061002</v>
      </c>
      <c r="B7" s="49" t="s">
        <v>2653</v>
      </c>
      <c r="C7" s="14">
        <v>0</v>
      </c>
    </row>
    <row r="8" spans="1:3" s="41" customFormat="1" ht="15" customHeight="1">
      <c r="A8" s="52">
        <v>2061003</v>
      </c>
      <c r="B8" s="49" t="s">
        <v>2654</v>
      </c>
      <c r="C8" s="14">
        <v>0</v>
      </c>
    </row>
    <row r="9" spans="1:3" s="41" customFormat="1" ht="15" customHeight="1">
      <c r="A9" s="52">
        <v>2061004</v>
      </c>
      <c r="B9" s="49" t="s">
        <v>2655</v>
      </c>
      <c r="C9" s="14">
        <v>0</v>
      </c>
    </row>
    <row r="10" spans="1:3" s="41" customFormat="1" ht="15" customHeight="1">
      <c r="A10" s="52">
        <v>2061005</v>
      </c>
      <c r="B10" s="49" t="s">
        <v>2656</v>
      </c>
      <c r="C10" s="14">
        <v>0</v>
      </c>
    </row>
    <row r="11" spans="1:3" s="41" customFormat="1" ht="15" customHeight="1">
      <c r="A11" s="52">
        <v>2061099</v>
      </c>
      <c r="B11" s="49" t="s">
        <v>2657</v>
      </c>
      <c r="C11" s="14">
        <v>0</v>
      </c>
    </row>
    <row r="12" spans="1:3" s="41" customFormat="1" ht="15" customHeight="1">
      <c r="A12" s="52">
        <v>207</v>
      </c>
      <c r="B12" s="46" t="s">
        <v>2658</v>
      </c>
      <c r="C12" s="66">
        <f>C13</f>
        <v>239</v>
      </c>
    </row>
    <row r="13" spans="1:3" s="41" customFormat="1" ht="15" customHeight="1">
      <c r="A13" s="52">
        <v>20707</v>
      </c>
      <c r="B13" s="49" t="s">
        <v>2659</v>
      </c>
      <c r="C13" s="14">
        <f>SUM(C14:C17)</f>
        <v>239</v>
      </c>
    </row>
    <row r="14" spans="1:3" s="41" customFormat="1" ht="15" customHeight="1">
      <c r="A14" s="52">
        <v>2070701</v>
      </c>
      <c r="B14" s="49" t="s">
        <v>2660</v>
      </c>
      <c r="C14" s="14">
        <v>0</v>
      </c>
    </row>
    <row r="15" spans="1:3" s="41" customFormat="1" ht="15" customHeight="1">
      <c r="A15" s="52">
        <v>2070702</v>
      </c>
      <c r="B15" s="49" t="s">
        <v>2661</v>
      </c>
      <c r="C15" s="14">
        <v>17</v>
      </c>
    </row>
    <row r="16" spans="1:3" s="41" customFormat="1" ht="15" customHeight="1">
      <c r="A16" s="52">
        <v>2070703</v>
      </c>
      <c r="B16" s="49" t="s">
        <v>2662</v>
      </c>
      <c r="C16" s="14">
        <v>0</v>
      </c>
    </row>
    <row r="17" spans="1:3" s="41" customFormat="1" ht="15" customHeight="1">
      <c r="A17" s="52">
        <v>2070799</v>
      </c>
      <c r="B17" s="49" t="s">
        <v>2663</v>
      </c>
      <c r="C17" s="14">
        <v>222</v>
      </c>
    </row>
    <row r="18" spans="1:3" s="41" customFormat="1" ht="15" customHeight="1">
      <c r="A18" s="52">
        <v>208</v>
      </c>
      <c r="B18" s="46" t="s">
        <v>2664</v>
      </c>
      <c r="C18" s="66">
        <f>C19+C23</f>
        <v>2986</v>
      </c>
    </row>
    <row r="19" spans="1:3" s="41" customFormat="1" ht="15" customHeight="1">
      <c r="A19" s="52">
        <v>20822</v>
      </c>
      <c r="B19" s="49" t="s">
        <v>2665</v>
      </c>
      <c r="C19" s="14">
        <f>SUM(C20:C22)</f>
        <v>2986</v>
      </c>
    </row>
    <row r="20" spans="1:3" s="41" customFormat="1" ht="15" customHeight="1">
      <c r="A20" s="52">
        <v>2082201</v>
      </c>
      <c r="B20" s="49" t="s">
        <v>2666</v>
      </c>
      <c r="C20" s="14">
        <v>2936</v>
      </c>
    </row>
    <row r="21" spans="1:3" s="41" customFormat="1" ht="15" customHeight="1">
      <c r="A21" s="52">
        <v>2082202</v>
      </c>
      <c r="B21" s="49" t="s">
        <v>2667</v>
      </c>
      <c r="C21" s="14">
        <v>50</v>
      </c>
    </row>
    <row r="22" spans="1:3" s="41" customFormat="1" ht="15" customHeight="1">
      <c r="A22" s="52">
        <v>2082299</v>
      </c>
      <c r="B22" s="49" t="s">
        <v>2668</v>
      </c>
      <c r="C22" s="14">
        <v>0</v>
      </c>
    </row>
    <row r="23" spans="1:3" s="41" customFormat="1" ht="15" customHeight="1">
      <c r="A23" s="52">
        <v>20823</v>
      </c>
      <c r="B23" s="49" t="s">
        <v>2669</v>
      </c>
      <c r="C23" s="14">
        <f>SUM(C24:C26)</f>
        <v>0</v>
      </c>
    </row>
    <row r="24" spans="1:3" s="41" customFormat="1" ht="15" customHeight="1">
      <c r="A24" s="52">
        <v>2082301</v>
      </c>
      <c r="B24" s="49" t="s">
        <v>2666</v>
      </c>
      <c r="C24" s="14">
        <v>0</v>
      </c>
    </row>
    <row r="25" spans="1:3" s="41" customFormat="1" ht="15" customHeight="1">
      <c r="A25" s="52">
        <v>2082302</v>
      </c>
      <c r="B25" s="49" t="s">
        <v>2667</v>
      </c>
      <c r="C25" s="14">
        <v>0</v>
      </c>
    </row>
    <row r="26" spans="1:3" s="41" customFormat="1" ht="15" customHeight="1">
      <c r="A26" s="52">
        <v>2082399</v>
      </c>
      <c r="B26" s="49" t="s">
        <v>2670</v>
      </c>
      <c r="C26" s="14">
        <v>0</v>
      </c>
    </row>
    <row r="27" spans="1:3" s="41" customFormat="1" ht="15" customHeight="1">
      <c r="A27" s="52">
        <v>211</v>
      </c>
      <c r="B27" s="46" t="s">
        <v>2671</v>
      </c>
      <c r="C27" s="66">
        <f>C28+C33</f>
        <v>0</v>
      </c>
    </row>
    <row r="28" spans="1:3" s="41" customFormat="1" ht="15" customHeight="1">
      <c r="A28" s="52">
        <v>21160</v>
      </c>
      <c r="B28" s="49" t="s">
        <v>2672</v>
      </c>
      <c r="C28" s="14">
        <f>SUM(C29:C32)</f>
        <v>0</v>
      </c>
    </row>
    <row r="29" spans="1:3" s="41" customFormat="1" ht="15" customHeight="1">
      <c r="A29" s="52">
        <v>2116001</v>
      </c>
      <c r="B29" s="49" t="s">
        <v>2673</v>
      </c>
      <c r="C29" s="14">
        <v>0</v>
      </c>
    </row>
    <row r="30" spans="1:3" s="41" customFormat="1" ht="15" customHeight="1">
      <c r="A30" s="52">
        <v>2116002</v>
      </c>
      <c r="B30" s="49" t="s">
        <v>2674</v>
      </c>
      <c r="C30" s="14">
        <v>0</v>
      </c>
    </row>
    <row r="31" spans="1:3" s="41" customFormat="1" ht="15" customHeight="1">
      <c r="A31" s="52">
        <v>2116003</v>
      </c>
      <c r="B31" s="49" t="s">
        <v>2675</v>
      </c>
      <c r="C31" s="14">
        <v>0</v>
      </c>
    </row>
    <row r="32" spans="1:3" s="41" customFormat="1" ht="15" customHeight="1">
      <c r="A32" s="52">
        <v>2116099</v>
      </c>
      <c r="B32" s="49" t="s">
        <v>2676</v>
      </c>
      <c r="C32" s="14">
        <v>0</v>
      </c>
    </row>
    <row r="33" spans="1:3" s="41" customFormat="1" ht="15" customHeight="1">
      <c r="A33" s="52">
        <v>21161</v>
      </c>
      <c r="B33" s="49" t="s">
        <v>2677</v>
      </c>
      <c r="C33" s="14">
        <f>SUM(C34:C37)</f>
        <v>0</v>
      </c>
    </row>
    <row r="34" spans="1:3" s="41" customFormat="1" ht="15" customHeight="1">
      <c r="A34" s="52">
        <v>2116101</v>
      </c>
      <c r="B34" s="49" t="s">
        <v>2678</v>
      </c>
      <c r="C34" s="14">
        <v>0</v>
      </c>
    </row>
    <row r="35" spans="1:3" s="41" customFormat="1" ht="15" customHeight="1">
      <c r="A35" s="52">
        <v>2116102</v>
      </c>
      <c r="B35" s="49" t="s">
        <v>2679</v>
      </c>
      <c r="C35" s="14">
        <v>0</v>
      </c>
    </row>
    <row r="36" spans="1:3" s="41" customFormat="1" ht="15" customHeight="1">
      <c r="A36" s="52">
        <v>2116103</v>
      </c>
      <c r="B36" s="49" t="s">
        <v>2680</v>
      </c>
      <c r="C36" s="14">
        <v>0</v>
      </c>
    </row>
    <row r="37" spans="1:3" s="41" customFormat="1" ht="15" customHeight="1">
      <c r="A37" s="52">
        <v>2116104</v>
      </c>
      <c r="B37" s="49" t="s">
        <v>2681</v>
      </c>
      <c r="C37" s="14">
        <v>0</v>
      </c>
    </row>
    <row r="38" spans="1:3" s="41" customFormat="1" ht="15" customHeight="1">
      <c r="A38" s="52">
        <v>212</v>
      </c>
      <c r="B38" s="46" t="s">
        <v>2682</v>
      </c>
      <c r="C38" s="66">
        <f>SUM(C39,C52,C56,C57,C63)</f>
        <v>457565</v>
      </c>
    </row>
    <row r="39" spans="1:3" s="41" customFormat="1" ht="15" customHeight="1">
      <c r="A39" s="52">
        <v>21208</v>
      </c>
      <c r="B39" s="49" t="s">
        <v>2683</v>
      </c>
      <c r="C39" s="14">
        <f>SUM(C40:C51)</f>
        <v>428811</v>
      </c>
    </row>
    <row r="40" spans="1:3" s="41" customFormat="1" ht="15" customHeight="1">
      <c r="A40" s="52">
        <v>2120801</v>
      </c>
      <c r="B40" s="49" t="s">
        <v>2684</v>
      </c>
      <c r="C40" s="14">
        <v>163101</v>
      </c>
    </row>
    <row r="41" spans="1:3" s="41" customFormat="1" ht="15" customHeight="1">
      <c r="A41" s="52">
        <v>2120802</v>
      </c>
      <c r="B41" s="49" t="s">
        <v>2685</v>
      </c>
      <c r="C41" s="14">
        <v>196003</v>
      </c>
    </row>
    <row r="42" spans="1:3" s="41" customFormat="1" ht="15" customHeight="1">
      <c r="A42" s="52">
        <v>2120803</v>
      </c>
      <c r="B42" s="49" t="s">
        <v>2686</v>
      </c>
      <c r="C42" s="14">
        <v>10500</v>
      </c>
    </row>
    <row r="43" spans="1:3" s="41" customFormat="1" ht="15" customHeight="1">
      <c r="A43" s="52">
        <v>2120804</v>
      </c>
      <c r="B43" s="49" t="s">
        <v>2687</v>
      </c>
      <c r="C43" s="14">
        <v>0</v>
      </c>
    </row>
    <row r="44" spans="1:3" s="41" customFormat="1" ht="15" customHeight="1">
      <c r="A44" s="52">
        <v>2120805</v>
      </c>
      <c r="B44" s="49" t="s">
        <v>2688</v>
      </c>
      <c r="C44" s="14">
        <v>22956</v>
      </c>
    </row>
    <row r="45" spans="1:3" s="41" customFormat="1" ht="15" customHeight="1">
      <c r="A45" s="52">
        <v>2120806</v>
      </c>
      <c r="B45" s="49" t="s">
        <v>2689</v>
      </c>
      <c r="C45" s="14">
        <v>0</v>
      </c>
    </row>
    <row r="46" spans="1:3" s="41" customFormat="1" ht="15" customHeight="1">
      <c r="A46" s="52">
        <v>2120807</v>
      </c>
      <c r="B46" s="49" t="s">
        <v>2690</v>
      </c>
      <c r="C46" s="14">
        <v>0</v>
      </c>
    </row>
    <row r="47" spans="1:3" s="41" customFormat="1" ht="15" customHeight="1">
      <c r="A47" s="52">
        <v>2120809</v>
      </c>
      <c r="B47" s="49" t="s">
        <v>2691</v>
      </c>
      <c r="C47" s="14">
        <v>862</v>
      </c>
    </row>
    <row r="48" spans="1:3" s="41" customFormat="1" ht="15" customHeight="1">
      <c r="A48" s="52">
        <v>2120810</v>
      </c>
      <c r="B48" s="49" t="s">
        <v>2692</v>
      </c>
      <c r="C48" s="14">
        <v>7530</v>
      </c>
    </row>
    <row r="49" spans="1:3" s="41" customFormat="1" ht="15" customHeight="1">
      <c r="A49" s="52">
        <v>2120811</v>
      </c>
      <c r="B49" s="49" t="s">
        <v>2693</v>
      </c>
      <c r="C49" s="14">
        <v>38</v>
      </c>
    </row>
    <row r="50" spans="1:3" s="41" customFormat="1" ht="15" customHeight="1">
      <c r="A50" s="52">
        <v>2120813</v>
      </c>
      <c r="B50" s="49" t="s">
        <v>1072</v>
      </c>
      <c r="C50" s="14">
        <v>20</v>
      </c>
    </row>
    <row r="51" spans="1:3" s="41" customFormat="1" ht="15" customHeight="1">
      <c r="A51" s="52">
        <v>2120899</v>
      </c>
      <c r="B51" s="49" t="s">
        <v>2694</v>
      </c>
      <c r="C51" s="14">
        <v>27801</v>
      </c>
    </row>
    <row r="52" spans="1:3" s="41" customFormat="1" ht="15" customHeight="1">
      <c r="A52" s="52">
        <v>21210</v>
      </c>
      <c r="B52" s="49" t="s">
        <v>2695</v>
      </c>
      <c r="C52" s="14">
        <f>SUM(C53:C55)</f>
        <v>13484</v>
      </c>
    </row>
    <row r="53" spans="1:3" s="41" customFormat="1" ht="15" customHeight="1">
      <c r="A53" s="52">
        <v>2121001</v>
      </c>
      <c r="B53" s="49" t="s">
        <v>2684</v>
      </c>
      <c r="C53" s="14">
        <v>4131</v>
      </c>
    </row>
    <row r="54" spans="1:3" s="41" customFormat="1" ht="15" customHeight="1">
      <c r="A54" s="52">
        <v>2121002</v>
      </c>
      <c r="B54" s="49" t="s">
        <v>2685</v>
      </c>
      <c r="C54" s="14">
        <v>9353</v>
      </c>
    </row>
    <row r="55" spans="1:3" s="41" customFormat="1" ht="15" customHeight="1">
      <c r="A55" s="52">
        <v>2121099</v>
      </c>
      <c r="B55" s="49" t="s">
        <v>2696</v>
      </c>
      <c r="C55" s="14">
        <v>0</v>
      </c>
    </row>
    <row r="56" spans="1:3" s="41" customFormat="1" ht="15" customHeight="1">
      <c r="A56" s="52">
        <v>21211</v>
      </c>
      <c r="B56" s="49" t="s">
        <v>2697</v>
      </c>
      <c r="C56" s="14">
        <v>47</v>
      </c>
    </row>
    <row r="57" spans="1:3" s="41" customFormat="1" ht="15" customHeight="1">
      <c r="A57" s="52">
        <v>21213</v>
      </c>
      <c r="B57" s="49" t="s">
        <v>2698</v>
      </c>
      <c r="C57" s="14">
        <f>SUM(C58:C62)</f>
        <v>11053</v>
      </c>
    </row>
    <row r="58" spans="1:3" s="41" customFormat="1" ht="15" customHeight="1">
      <c r="A58" s="52">
        <v>2121301</v>
      </c>
      <c r="B58" s="49" t="s">
        <v>2699</v>
      </c>
      <c r="C58" s="14">
        <v>398</v>
      </c>
    </row>
    <row r="59" spans="1:3" s="41" customFormat="1" ht="15" customHeight="1">
      <c r="A59" s="52">
        <v>2121302</v>
      </c>
      <c r="B59" s="49" t="s">
        <v>2700</v>
      </c>
      <c r="C59" s="14">
        <v>390</v>
      </c>
    </row>
    <row r="60" spans="1:3" s="41" customFormat="1" ht="15" customHeight="1">
      <c r="A60" s="52">
        <v>2121303</v>
      </c>
      <c r="B60" s="49" t="s">
        <v>2701</v>
      </c>
      <c r="C60" s="14">
        <v>0</v>
      </c>
    </row>
    <row r="61" spans="1:3" s="41" customFormat="1" ht="15" customHeight="1">
      <c r="A61" s="52">
        <v>2121304</v>
      </c>
      <c r="B61" s="49" t="s">
        <v>2702</v>
      </c>
      <c r="C61" s="14">
        <v>0</v>
      </c>
    </row>
    <row r="62" spans="1:3" s="41" customFormat="1" ht="15" customHeight="1">
      <c r="A62" s="52">
        <v>2121399</v>
      </c>
      <c r="B62" s="49" t="s">
        <v>2703</v>
      </c>
      <c r="C62" s="14">
        <v>10265</v>
      </c>
    </row>
    <row r="63" spans="1:3" s="41" customFormat="1" ht="15" customHeight="1">
      <c r="A63" s="52">
        <v>21214</v>
      </c>
      <c r="B63" s="49" t="s">
        <v>2704</v>
      </c>
      <c r="C63" s="14">
        <f>SUM(C64:C66)</f>
        <v>4170</v>
      </c>
    </row>
    <row r="64" spans="1:3" s="41" customFormat="1" ht="15" customHeight="1">
      <c r="A64" s="52">
        <v>2121401</v>
      </c>
      <c r="B64" s="49" t="s">
        <v>2705</v>
      </c>
      <c r="C64" s="14">
        <v>170</v>
      </c>
    </row>
    <row r="65" spans="1:3" s="41" customFormat="1" ht="15" customHeight="1">
      <c r="A65" s="52">
        <v>2121402</v>
      </c>
      <c r="B65" s="49" t="s">
        <v>2706</v>
      </c>
      <c r="C65" s="14">
        <v>106</v>
      </c>
    </row>
    <row r="66" spans="1:3" s="41" customFormat="1" ht="15" customHeight="1">
      <c r="A66" s="52">
        <v>2121499</v>
      </c>
      <c r="B66" s="49" t="s">
        <v>2707</v>
      </c>
      <c r="C66" s="14">
        <v>3894</v>
      </c>
    </row>
    <row r="67" spans="1:3" s="41" customFormat="1" ht="15" customHeight="1">
      <c r="A67" s="52">
        <v>213</v>
      </c>
      <c r="B67" s="46" t="s">
        <v>2708</v>
      </c>
      <c r="C67" s="66">
        <f>SUM(C68,C73,C78)</f>
        <v>973</v>
      </c>
    </row>
    <row r="68" spans="1:3" s="41" customFormat="1" ht="15" customHeight="1">
      <c r="A68" s="52">
        <v>21366</v>
      </c>
      <c r="B68" s="49" t="s">
        <v>2709</v>
      </c>
      <c r="C68" s="14">
        <f>SUM(C69:C72)</f>
        <v>973</v>
      </c>
    </row>
    <row r="69" spans="1:3" s="41" customFormat="1" ht="15" customHeight="1">
      <c r="A69" s="52">
        <v>2136601</v>
      </c>
      <c r="B69" s="49" t="s">
        <v>2667</v>
      </c>
      <c r="C69" s="14">
        <v>0</v>
      </c>
    </row>
    <row r="70" spans="1:3" s="41" customFormat="1" ht="15" customHeight="1">
      <c r="A70" s="52">
        <v>2136602</v>
      </c>
      <c r="B70" s="49" t="s">
        <v>2710</v>
      </c>
      <c r="C70" s="14">
        <v>0</v>
      </c>
    </row>
    <row r="71" spans="1:3" s="41" customFormat="1" ht="15" customHeight="1">
      <c r="A71" s="52">
        <v>2136603</v>
      </c>
      <c r="B71" s="49" t="s">
        <v>2711</v>
      </c>
      <c r="C71" s="14">
        <v>0</v>
      </c>
    </row>
    <row r="72" spans="1:3" s="41" customFormat="1" ht="15" customHeight="1">
      <c r="A72" s="52">
        <v>2136699</v>
      </c>
      <c r="B72" s="49" t="s">
        <v>2712</v>
      </c>
      <c r="C72" s="14">
        <v>973</v>
      </c>
    </row>
    <row r="73" spans="1:3" s="41" customFormat="1" ht="15" customHeight="1">
      <c r="A73" s="52">
        <v>21367</v>
      </c>
      <c r="B73" s="49" t="s">
        <v>2713</v>
      </c>
      <c r="C73" s="14">
        <f>SUM(C74:C77)</f>
        <v>0</v>
      </c>
    </row>
    <row r="74" spans="1:3" s="41" customFormat="1" ht="15" customHeight="1">
      <c r="A74" s="52">
        <v>2136701</v>
      </c>
      <c r="B74" s="49" t="s">
        <v>2667</v>
      </c>
      <c r="C74" s="14">
        <v>0</v>
      </c>
    </row>
    <row r="75" spans="1:3" s="41" customFormat="1" ht="15" customHeight="1">
      <c r="A75" s="52">
        <v>2136702</v>
      </c>
      <c r="B75" s="49" t="s">
        <v>2710</v>
      </c>
      <c r="C75" s="14">
        <v>0</v>
      </c>
    </row>
    <row r="76" spans="1:3" s="41" customFormat="1" ht="15" customHeight="1">
      <c r="A76" s="52">
        <v>2136703</v>
      </c>
      <c r="B76" s="49" t="s">
        <v>2714</v>
      </c>
      <c r="C76" s="14">
        <v>0</v>
      </c>
    </row>
    <row r="77" spans="1:3" s="41" customFormat="1" ht="15" customHeight="1">
      <c r="A77" s="52">
        <v>2136799</v>
      </c>
      <c r="B77" s="49" t="s">
        <v>2715</v>
      </c>
      <c r="C77" s="14">
        <v>0</v>
      </c>
    </row>
    <row r="78" spans="1:3" s="41" customFormat="1" ht="15" customHeight="1">
      <c r="A78" s="52">
        <v>21369</v>
      </c>
      <c r="B78" s="49" t="s">
        <v>2716</v>
      </c>
      <c r="C78" s="14">
        <f>SUM(C79:C82)</f>
        <v>0</v>
      </c>
    </row>
    <row r="79" spans="1:3" s="41" customFormat="1" ht="15" customHeight="1">
      <c r="A79" s="52">
        <v>2136901</v>
      </c>
      <c r="B79" s="49" t="s">
        <v>806</v>
      </c>
      <c r="C79" s="14">
        <v>0</v>
      </c>
    </row>
    <row r="80" spans="1:3" s="41" customFormat="1" ht="15" customHeight="1">
      <c r="A80" s="52">
        <v>2136902</v>
      </c>
      <c r="B80" s="49" t="s">
        <v>2717</v>
      </c>
      <c r="C80" s="14">
        <v>0</v>
      </c>
    </row>
    <row r="81" spans="1:3" s="41" customFormat="1" ht="15" customHeight="1">
      <c r="A81" s="52">
        <v>2136903</v>
      </c>
      <c r="B81" s="49" t="s">
        <v>2718</v>
      </c>
      <c r="C81" s="14">
        <v>0</v>
      </c>
    </row>
    <row r="82" spans="1:3" s="41" customFormat="1" ht="15" customHeight="1">
      <c r="A82" s="52">
        <v>2136999</v>
      </c>
      <c r="B82" s="49" t="s">
        <v>2719</v>
      </c>
      <c r="C82" s="14">
        <v>0</v>
      </c>
    </row>
    <row r="83" spans="1:3" s="41" customFormat="1" ht="15" customHeight="1">
      <c r="A83" s="52">
        <v>214</v>
      </c>
      <c r="B83" s="46" t="s">
        <v>2720</v>
      </c>
      <c r="C83" s="66">
        <f>SUM(C84,C89,C94,C99,C108,C115)</f>
        <v>0</v>
      </c>
    </row>
    <row r="84" spans="1:3" s="41" customFormat="1" ht="15" customHeight="1">
      <c r="A84" s="52">
        <v>21460</v>
      </c>
      <c r="B84" s="49" t="s">
        <v>2721</v>
      </c>
      <c r="C84" s="14">
        <f>SUM(C85:C88)</f>
        <v>0</v>
      </c>
    </row>
    <row r="85" spans="1:3" s="41" customFormat="1" ht="15" customHeight="1">
      <c r="A85" s="52">
        <v>2146001</v>
      </c>
      <c r="B85" s="49" t="s">
        <v>849</v>
      </c>
      <c r="C85" s="14">
        <v>0</v>
      </c>
    </row>
    <row r="86" spans="1:3" s="41" customFormat="1" ht="15" customHeight="1">
      <c r="A86" s="52">
        <v>2146002</v>
      </c>
      <c r="B86" s="49" t="s">
        <v>850</v>
      </c>
      <c r="C86" s="14">
        <v>0</v>
      </c>
    </row>
    <row r="87" spans="1:3" s="41" customFormat="1" ht="15" customHeight="1">
      <c r="A87" s="52">
        <v>2146003</v>
      </c>
      <c r="B87" s="49" t="s">
        <v>2722</v>
      </c>
      <c r="C87" s="14">
        <v>0</v>
      </c>
    </row>
    <row r="88" spans="1:3" s="41" customFormat="1" ht="15" customHeight="1">
      <c r="A88" s="52">
        <v>2146099</v>
      </c>
      <c r="B88" s="49" t="s">
        <v>2723</v>
      </c>
      <c r="C88" s="14">
        <v>0</v>
      </c>
    </row>
    <row r="89" spans="1:3" s="41" customFormat="1" ht="15" customHeight="1">
      <c r="A89" s="52">
        <v>21462</v>
      </c>
      <c r="B89" s="49" t="s">
        <v>2724</v>
      </c>
      <c r="C89" s="14">
        <f>SUM(C90:C93)</f>
        <v>0</v>
      </c>
    </row>
    <row r="90" spans="1:3" s="41" customFormat="1" ht="15" customHeight="1">
      <c r="A90" s="52">
        <v>2146201</v>
      </c>
      <c r="B90" s="49" t="s">
        <v>2722</v>
      </c>
      <c r="C90" s="14">
        <v>0</v>
      </c>
    </row>
    <row r="91" spans="1:3" s="41" customFormat="1" ht="15" customHeight="1">
      <c r="A91" s="52">
        <v>2146202</v>
      </c>
      <c r="B91" s="49" t="s">
        <v>2725</v>
      </c>
      <c r="C91" s="14">
        <v>0</v>
      </c>
    </row>
    <row r="92" spans="1:3" s="41" customFormat="1" ht="15" customHeight="1">
      <c r="A92" s="52">
        <v>2146203</v>
      </c>
      <c r="B92" s="49" t="s">
        <v>2726</v>
      </c>
      <c r="C92" s="14">
        <v>0</v>
      </c>
    </row>
    <row r="93" spans="1:3" s="41" customFormat="1" ht="15" customHeight="1">
      <c r="A93" s="52">
        <v>2146299</v>
      </c>
      <c r="B93" s="49" t="s">
        <v>2727</v>
      </c>
      <c r="C93" s="14">
        <v>0</v>
      </c>
    </row>
    <row r="94" spans="1:3" s="41" customFormat="1" ht="15" customHeight="1">
      <c r="A94" s="52">
        <v>21463</v>
      </c>
      <c r="B94" s="49" t="s">
        <v>2728</v>
      </c>
      <c r="C94" s="14">
        <f>SUM(C95:C98)</f>
        <v>0</v>
      </c>
    </row>
    <row r="95" spans="1:3" s="41" customFormat="1" ht="15" customHeight="1">
      <c r="A95" s="52">
        <v>2146301</v>
      </c>
      <c r="B95" s="49" t="s">
        <v>856</v>
      </c>
      <c r="C95" s="14">
        <v>0</v>
      </c>
    </row>
    <row r="96" spans="1:3" s="41" customFormat="1" ht="15" customHeight="1">
      <c r="A96" s="52">
        <v>2146302</v>
      </c>
      <c r="B96" s="49" t="s">
        <v>2729</v>
      </c>
      <c r="C96" s="14">
        <v>0</v>
      </c>
    </row>
    <row r="97" spans="1:3" s="41" customFormat="1" ht="15" customHeight="1">
      <c r="A97" s="52">
        <v>2146303</v>
      </c>
      <c r="B97" s="49" t="s">
        <v>2730</v>
      </c>
      <c r="C97" s="14">
        <v>0</v>
      </c>
    </row>
    <row r="98" spans="1:3" s="41" customFormat="1" ht="15" customHeight="1">
      <c r="A98" s="52">
        <v>2146399</v>
      </c>
      <c r="B98" s="49" t="s">
        <v>2731</v>
      </c>
      <c r="C98" s="14">
        <v>0</v>
      </c>
    </row>
    <row r="99" spans="1:3" s="41" customFormat="1" ht="15" customHeight="1">
      <c r="A99" s="52">
        <v>21464</v>
      </c>
      <c r="B99" s="49" t="s">
        <v>2732</v>
      </c>
      <c r="C99" s="14">
        <f>SUM(C100:C107)</f>
        <v>0</v>
      </c>
    </row>
    <row r="100" spans="1:3" s="41" customFormat="1" ht="15" customHeight="1">
      <c r="A100" s="52">
        <v>2146401</v>
      </c>
      <c r="B100" s="49" t="s">
        <v>2733</v>
      </c>
      <c r="C100" s="14">
        <v>0</v>
      </c>
    </row>
    <row r="101" spans="1:3" s="41" customFormat="1" ht="15" customHeight="1">
      <c r="A101" s="52">
        <v>2146402</v>
      </c>
      <c r="B101" s="49" t="s">
        <v>2734</v>
      </c>
      <c r="C101" s="14">
        <v>0</v>
      </c>
    </row>
    <row r="102" spans="1:3" s="41" customFormat="1" ht="15" customHeight="1">
      <c r="A102" s="52">
        <v>2146403</v>
      </c>
      <c r="B102" s="49" t="s">
        <v>2735</v>
      </c>
      <c r="C102" s="14">
        <v>0</v>
      </c>
    </row>
    <row r="103" spans="1:3" s="41" customFormat="1" ht="15" customHeight="1">
      <c r="A103" s="52">
        <v>2146404</v>
      </c>
      <c r="B103" s="49" t="s">
        <v>2736</v>
      </c>
      <c r="C103" s="14">
        <v>0</v>
      </c>
    </row>
    <row r="104" spans="1:3" s="41" customFormat="1" ht="15" customHeight="1">
      <c r="A104" s="52">
        <v>2146405</v>
      </c>
      <c r="B104" s="49" t="s">
        <v>2737</v>
      </c>
      <c r="C104" s="14">
        <v>0</v>
      </c>
    </row>
    <row r="105" spans="1:3" s="41" customFormat="1" ht="15" customHeight="1">
      <c r="A105" s="52">
        <v>2146406</v>
      </c>
      <c r="B105" s="49" t="s">
        <v>2738</v>
      </c>
      <c r="C105" s="14">
        <v>0</v>
      </c>
    </row>
    <row r="106" spans="1:3" s="41" customFormat="1" ht="15" customHeight="1">
      <c r="A106" s="52">
        <v>2146407</v>
      </c>
      <c r="B106" s="49" t="s">
        <v>2739</v>
      </c>
      <c r="C106" s="14">
        <v>0</v>
      </c>
    </row>
    <row r="107" spans="1:3" s="41" customFormat="1" ht="15" customHeight="1">
      <c r="A107" s="52">
        <v>2146499</v>
      </c>
      <c r="B107" s="49" t="s">
        <v>2740</v>
      </c>
      <c r="C107" s="14">
        <v>0</v>
      </c>
    </row>
    <row r="108" spans="1:3" s="41" customFormat="1" ht="15" customHeight="1">
      <c r="A108" s="52">
        <v>21468</v>
      </c>
      <c r="B108" s="49" t="s">
        <v>2741</v>
      </c>
      <c r="C108" s="14">
        <f>SUM(C109:C114)</f>
        <v>0</v>
      </c>
    </row>
    <row r="109" spans="1:3" s="41" customFormat="1" ht="15" customHeight="1">
      <c r="A109" s="52">
        <v>2146801</v>
      </c>
      <c r="B109" s="49" t="s">
        <v>2742</v>
      </c>
      <c r="C109" s="14">
        <v>0</v>
      </c>
    </row>
    <row r="110" spans="1:3" s="41" customFormat="1" ht="15" customHeight="1">
      <c r="A110" s="52">
        <v>2146802</v>
      </c>
      <c r="B110" s="49" t="s">
        <v>2743</v>
      </c>
      <c r="C110" s="14">
        <v>0</v>
      </c>
    </row>
    <row r="111" spans="1:3" s="41" customFormat="1" ht="15" customHeight="1">
      <c r="A111" s="52">
        <v>2146803</v>
      </c>
      <c r="B111" s="49" t="s">
        <v>2744</v>
      </c>
      <c r="C111" s="14">
        <v>0</v>
      </c>
    </row>
    <row r="112" spans="1:3" s="41" customFormat="1" ht="15" customHeight="1">
      <c r="A112" s="52">
        <v>2146804</v>
      </c>
      <c r="B112" s="49" t="s">
        <v>2745</v>
      </c>
      <c r="C112" s="14">
        <v>0</v>
      </c>
    </row>
    <row r="113" spans="1:3" s="41" customFormat="1" ht="15" customHeight="1">
      <c r="A113" s="52">
        <v>2146805</v>
      </c>
      <c r="B113" s="49" t="s">
        <v>2746</v>
      </c>
      <c r="C113" s="14">
        <v>0</v>
      </c>
    </row>
    <row r="114" spans="1:3" s="41" customFormat="1" ht="15" customHeight="1">
      <c r="A114" s="52">
        <v>2146899</v>
      </c>
      <c r="B114" s="49" t="s">
        <v>2747</v>
      </c>
      <c r="C114" s="14">
        <v>0</v>
      </c>
    </row>
    <row r="115" spans="1:3" s="41" customFormat="1" ht="15" customHeight="1">
      <c r="A115" s="52">
        <v>21469</v>
      </c>
      <c r="B115" s="49" t="s">
        <v>2748</v>
      </c>
      <c r="C115" s="14">
        <f>SUM(C116:C123)</f>
        <v>0</v>
      </c>
    </row>
    <row r="116" spans="1:3" s="41" customFormat="1" ht="15" customHeight="1">
      <c r="A116" s="52">
        <v>2146901</v>
      </c>
      <c r="B116" s="49" t="s">
        <v>2749</v>
      </c>
      <c r="C116" s="14">
        <v>0</v>
      </c>
    </row>
    <row r="117" spans="1:3" s="41" customFormat="1" ht="15" customHeight="1">
      <c r="A117" s="52">
        <v>2146902</v>
      </c>
      <c r="B117" s="49" t="s">
        <v>877</v>
      </c>
      <c r="C117" s="14">
        <v>0</v>
      </c>
    </row>
    <row r="118" spans="1:3" s="41" customFormat="1" ht="15" customHeight="1">
      <c r="A118" s="52">
        <v>2146903</v>
      </c>
      <c r="B118" s="49" t="s">
        <v>2750</v>
      </c>
      <c r="C118" s="14">
        <v>0</v>
      </c>
    </row>
    <row r="119" spans="1:3" s="41" customFormat="1" ht="15" customHeight="1">
      <c r="A119" s="52">
        <v>2146904</v>
      </c>
      <c r="B119" s="49" t="s">
        <v>2751</v>
      </c>
      <c r="C119" s="14">
        <v>0</v>
      </c>
    </row>
    <row r="120" spans="1:3" s="41" customFormat="1" ht="15" customHeight="1">
      <c r="A120" s="52">
        <v>2146906</v>
      </c>
      <c r="B120" s="49" t="s">
        <v>2752</v>
      </c>
      <c r="C120" s="14">
        <v>0</v>
      </c>
    </row>
    <row r="121" spans="1:3" s="41" customFormat="1" ht="15" customHeight="1">
      <c r="A121" s="52">
        <v>2146907</v>
      </c>
      <c r="B121" s="49" t="s">
        <v>2753</v>
      </c>
      <c r="C121" s="14">
        <v>0</v>
      </c>
    </row>
    <row r="122" spans="1:3" s="41" customFormat="1" ht="15" customHeight="1">
      <c r="A122" s="52">
        <v>2146908</v>
      </c>
      <c r="B122" s="49" t="s">
        <v>2754</v>
      </c>
      <c r="C122" s="14">
        <v>0</v>
      </c>
    </row>
    <row r="123" spans="1:3" s="41" customFormat="1" ht="15" customHeight="1">
      <c r="A123" s="52">
        <v>2146999</v>
      </c>
      <c r="B123" s="49" t="s">
        <v>2755</v>
      </c>
      <c r="C123" s="14">
        <v>0</v>
      </c>
    </row>
    <row r="124" spans="1:3" s="41" customFormat="1" ht="15" customHeight="1">
      <c r="A124" s="52">
        <v>215</v>
      </c>
      <c r="B124" s="46" t="s">
        <v>2756</v>
      </c>
      <c r="C124" s="66">
        <f>C125</f>
        <v>0</v>
      </c>
    </row>
    <row r="125" spans="1:3" s="41" customFormat="1" ht="15" customHeight="1">
      <c r="A125" s="52">
        <v>21562</v>
      </c>
      <c r="B125" s="49" t="s">
        <v>2757</v>
      </c>
      <c r="C125" s="14">
        <f>SUM(C126:C128)</f>
        <v>0</v>
      </c>
    </row>
    <row r="126" spans="1:3" s="41" customFormat="1" ht="15" customHeight="1">
      <c r="A126" s="52">
        <v>2156201</v>
      </c>
      <c r="B126" s="49" t="s">
        <v>2758</v>
      </c>
      <c r="C126" s="14">
        <v>0</v>
      </c>
    </row>
    <row r="127" spans="1:3" s="41" customFormat="1" ht="15" customHeight="1">
      <c r="A127" s="52">
        <v>2156202</v>
      </c>
      <c r="B127" s="49" t="s">
        <v>2759</v>
      </c>
      <c r="C127" s="14">
        <v>0</v>
      </c>
    </row>
    <row r="128" spans="1:3" s="41" customFormat="1" ht="15" customHeight="1">
      <c r="A128" s="52">
        <v>2156299</v>
      </c>
      <c r="B128" s="49" t="s">
        <v>2760</v>
      </c>
      <c r="C128" s="14">
        <v>0</v>
      </c>
    </row>
    <row r="129" spans="1:3" s="41" customFormat="1" ht="15" customHeight="1">
      <c r="A129" s="52">
        <v>216</v>
      </c>
      <c r="B129" s="46" t="s">
        <v>2761</v>
      </c>
      <c r="C129" s="66">
        <f>C130</f>
        <v>330</v>
      </c>
    </row>
    <row r="130" spans="1:3" s="41" customFormat="1" ht="15" customHeight="1">
      <c r="A130" s="52">
        <v>21660</v>
      </c>
      <c r="B130" s="49" t="s">
        <v>2762</v>
      </c>
      <c r="C130" s="14">
        <f>SUM(C131:C135)</f>
        <v>330</v>
      </c>
    </row>
    <row r="131" spans="1:3" s="41" customFormat="1" ht="15" customHeight="1">
      <c r="A131" s="52">
        <v>2166001</v>
      </c>
      <c r="B131" s="49" t="s">
        <v>2763</v>
      </c>
      <c r="C131" s="14">
        <v>0</v>
      </c>
    </row>
    <row r="132" spans="1:3" s="41" customFormat="1" ht="15" customHeight="1">
      <c r="A132" s="52">
        <v>2166002</v>
      </c>
      <c r="B132" s="49" t="s">
        <v>2764</v>
      </c>
      <c r="C132" s="14">
        <v>0</v>
      </c>
    </row>
    <row r="133" spans="1:3" s="41" customFormat="1" ht="15" customHeight="1">
      <c r="A133" s="52">
        <v>2166003</v>
      </c>
      <c r="B133" s="49" t="s">
        <v>2765</v>
      </c>
      <c r="C133" s="14">
        <v>0</v>
      </c>
    </row>
    <row r="134" spans="1:3" s="41" customFormat="1" ht="15" customHeight="1">
      <c r="A134" s="52">
        <v>2166004</v>
      </c>
      <c r="B134" s="49" t="s">
        <v>2766</v>
      </c>
      <c r="C134" s="14">
        <v>330</v>
      </c>
    </row>
    <row r="135" spans="1:3" s="41" customFormat="1" ht="15" customHeight="1">
      <c r="A135" s="52">
        <v>2166099</v>
      </c>
      <c r="B135" s="49" t="s">
        <v>2767</v>
      </c>
      <c r="C135" s="14">
        <v>0</v>
      </c>
    </row>
    <row r="136" spans="1:3" s="41" customFormat="1" ht="15" customHeight="1">
      <c r="A136" s="52">
        <v>217</v>
      </c>
      <c r="B136" s="46" t="s">
        <v>2768</v>
      </c>
      <c r="C136" s="66">
        <f>SUM(C137:C138)</f>
        <v>0</v>
      </c>
    </row>
    <row r="137" spans="1:3" s="41" customFormat="1" ht="15" customHeight="1">
      <c r="A137" s="52">
        <v>2170402</v>
      </c>
      <c r="B137" s="49" t="s">
        <v>2769</v>
      </c>
      <c r="C137" s="14">
        <v>0</v>
      </c>
    </row>
    <row r="138" spans="1:3" s="41" customFormat="1" ht="15" customHeight="1">
      <c r="A138" s="52">
        <v>2170403</v>
      </c>
      <c r="B138" s="49" t="s">
        <v>2770</v>
      </c>
      <c r="C138" s="14">
        <v>0</v>
      </c>
    </row>
    <row r="139" spans="1:3" s="41" customFormat="1" ht="15" customHeight="1">
      <c r="A139" s="52">
        <v>229</v>
      </c>
      <c r="B139" s="46" t="s">
        <v>2771</v>
      </c>
      <c r="C139" s="66">
        <f>C140+C141+C150</f>
        <v>8856</v>
      </c>
    </row>
    <row r="140" spans="1:3" s="41" customFormat="1" ht="15" customHeight="1">
      <c r="A140" s="52">
        <v>22904</v>
      </c>
      <c r="B140" s="49" t="s">
        <v>2772</v>
      </c>
      <c r="C140" s="14">
        <v>3829</v>
      </c>
    </row>
    <row r="141" spans="1:3" s="41" customFormat="1" ht="15" customHeight="1">
      <c r="A141" s="52">
        <v>22908</v>
      </c>
      <c r="B141" s="49" t="s">
        <v>2773</v>
      </c>
      <c r="C141" s="14">
        <f>SUM(C142:C149)</f>
        <v>0</v>
      </c>
    </row>
    <row r="142" spans="1:3" s="41" customFormat="1" ht="15" customHeight="1">
      <c r="A142" s="52">
        <v>2290802</v>
      </c>
      <c r="B142" s="49" t="s">
        <v>2774</v>
      </c>
      <c r="C142" s="14">
        <v>0</v>
      </c>
    </row>
    <row r="143" spans="1:3" s="41" customFormat="1" ht="15" customHeight="1">
      <c r="A143" s="52">
        <v>2290803</v>
      </c>
      <c r="B143" s="49" t="s">
        <v>2775</v>
      </c>
      <c r="C143" s="14">
        <v>0</v>
      </c>
    </row>
    <row r="144" spans="1:3" s="41" customFormat="1" ht="15" customHeight="1">
      <c r="A144" s="52">
        <v>2290804</v>
      </c>
      <c r="B144" s="49" t="s">
        <v>2776</v>
      </c>
      <c r="C144" s="14">
        <v>0</v>
      </c>
    </row>
    <row r="145" spans="1:3" s="41" customFormat="1" ht="15" customHeight="1">
      <c r="A145" s="52">
        <v>2290805</v>
      </c>
      <c r="B145" s="49" t="s">
        <v>2777</v>
      </c>
      <c r="C145" s="14">
        <v>0</v>
      </c>
    </row>
    <row r="146" spans="1:3" s="41" customFormat="1" ht="15" customHeight="1">
      <c r="A146" s="52">
        <v>2290806</v>
      </c>
      <c r="B146" s="49" t="s">
        <v>2778</v>
      </c>
      <c r="C146" s="14">
        <v>0</v>
      </c>
    </row>
    <row r="147" spans="1:3" s="41" customFormat="1" ht="15" customHeight="1">
      <c r="A147" s="52">
        <v>2290807</v>
      </c>
      <c r="B147" s="49" t="s">
        <v>2779</v>
      </c>
      <c r="C147" s="14">
        <v>0</v>
      </c>
    </row>
    <row r="148" spans="1:3" s="41" customFormat="1" ht="15" customHeight="1">
      <c r="A148" s="52">
        <v>2290808</v>
      </c>
      <c r="B148" s="49" t="s">
        <v>2780</v>
      </c>
      <c r="C148" s="14">
        <v>0</v>
      </c>
    </row>
    <row r="149" spans="1:3" s="41" customFormat="1" ht="15" customHeight="1">
      <c r="A149" s="52">
        <v>2290899</v>
      </c>
      <c r="B149" s="49" t="s">
        <v>2781</v>
      </c>
      <c r="C149" s="14">
        <v>0</v>
      </c>
    </row>
    <row r="150" spans="1:3" s="41" customFormat="1" ht="15" customHeight="1">
      <c r="A150" s="52">
        <v>22960</v>
      </c>
      <c r="B150" s="49" t="s">
        <v>2782</v>
      </c>
      <c r="C150" s="14">
        <f>SUM(C151:C161)</f>
        <v>5027</v>
      </c>
    </row>
    <row r="151" spans="1:3" s="41" customFormat="1" ht="15" customHeight="1">
      <c r="A151" s="52">
        <v>2296001</v>
      </c>
      <c r="B151" s="49" t="s">
        <v>2783</v>
      </c>
      <c r="C151" s="14">
        <v>0</v>
      </c>
    </row>
    <row r="152" spans="1:3" s="41" customFormat="1" ht="15" customHeight="1">
      <c r="A152" s="52">
        <v>2296002</v>
      </c>
      <c r="B152" s="49" t="s">
        <v>2784</v>
      </c>
      <c r="C152" s="14">
        <v>3602</v>
      </c>
    </row>
    <row r="153" spans="1:3" s="41" customFormat="1" ht="15" customHeight="1">
      <c r="A153" s="52">
        <v>2296003</v>
      </c>
      <c r="B153" s="49" t="s">
        <v>2785</v>
      </c>
      <c r="C153" s="14">
        <v>919</v>
      </c>
    </row>
    <row r="154" spans="1:3" s="41" customFormat="1" ht="15" customHeight="1">
      <c r="A154" s="52">
        <v>2296004</v>
      </c>
      <c r="B154" s="49" t="s">
        <v>2786</v>
      </c>
      <c r="C154" s="14">
        <v>87</v>
      </c>
    </row>
    <row r="155" spans="1:3" s="41" customFormat="1" ht="15" customHeight="1">
      <c r="A155" s="52">
        <v>2296005</v>
      </c>
      <c r="B155" s="49" t="s">
        <v>2787</v>
      </c>
      <c r="C155" s="14">
        <v>0</v>
      </c>
    </row>
    <row r="156" spans="1:3" s="41" customFormat="1" ht="15" customHeight="1">
      <c r="A156" s="52">
        <v>2296006</v>
      </c>
      <c r="B156" s="49" t="s">
        <v>2788</v>
      </c>
      <c r="C156" s="14">
        <v>197</v>
      </c>
    </row>
    <row r="157" spans="1:3" s="41" customFormat="1" ht="15" customHeight="1">
      <c r="A157" s="52">
        <v>2296010</v>
      </c>
      <c r="B157" s="49" t="s">
        <v>2789</v>
      </c>
      <c r="C157" s="14">
        <v>0</v>
      </c>
    </row>
    <row r="158" spans="1:3" s="41" customFormat="1" ht="15" customHeight="1">
      <c r="A158" s="52">
        <v>2296011</v>
      </c>
      <c r="B158" s="49" t="s">
        <v>2790</v>
      </c>
      <c r="C158" s="14">
        <v>0</v>
      </c>
    </row>
    <row r="159" spans="1:3" s="41" customFormat="1" ht="15" customHeight="1">
      <c r="A159" s="52">
        <v>2296012</v>
      </c>
      <c r="B159" s="49" t="s">
        <v>2791</v>
      </c>
      <c r="C159" s="14">
        <v>0</v>
      </c>
    </row>
    <row r="160" spans="1:3" s="41" customFormat="1" ht="15" customHeight="1">
      <c r="A160" s="52">
        <v>2296013</v>
      </c>
      <c r="B160" s="49" t="s">
        <v>2792</v>
      </c>
      <c r="C160" s="14">
        <v>222</v>
      </c>
    </row>
    <row r="161" spans="1:3" s="41" customFormat="1" ht="15" customHeight="1">
      <c r="A161" s="52">
        <v>2296099</v>
      </c>
      <c r="B161" s="49" t="s">
        <v>2793</v>
      </c>
      <c r="C161" s="14">
        <v>0</v>
      </c>
    </row>
    <row r="162" spans="1:3" s="41" customFormat="1" ht="15" customHeight="1">
      <c r="A162" s="52">
        <v>232</v>
      </c>
      <c r="B162" s="46" t="s">
        <v>2794</v>
      </c>
      <c r="C162" s="66">
        <f>C163</f>
        <v>13208</v>
      </c>
    </row>
    <row r="163" spans="1:3" s="41" customFormat="1" ht="15" customHeight="1">
      <c r="A163" s="52">
        <v>23204</v>
      </c>
      <c r="B163" s="49" t="s">
        <v>2795</v>
      </c>
      <c r="C163" s="14">
        <f>SUM(C164:C181)</f>
        <v>13208</v>
      </c>
    </row>
    <row r="164" spans="1:3" s="41" customFormat="1" ht="15" customHeight="1">
      <c r="A164" s="52">
        <v>2320401</v>
      </c>
      <c r="B164" s="49" t="s">
        <v>2796</v>
      </c>
      <c r="C164" s="14">
        <v>0</v>
      </c>
    </row>
    <row r="165" spans="1:3" s="41" customFormat="1" ht="15" customHeight="1">
      <c r="A165" s="52">
        <v>2320402</v>
      </c>
      <c r="B165" s="49" t="s">
        <v>2797</v>
      </c>
      <c r="C165" s="14">
        <v>0</v>
      </c>
    </row>
    <row r="166" spans="1:3" s="41" customFormat="1" ht="15" customHeight="1">
      <c r="A166" s="52">
        <v>2320405</v>
      </c>
      <c r="B166" s="49" t="s">
        <v>2798</v>
      </c>
      <c r="C166" s="14">
        <v>0</v>
      </c>
    </row>
    <row r="167" spans="1:3" s="41" customFormat="1" ht="15" customHeight="1">
      <c r="A167" s="52">
        <v>2320406</v>
      </c>
      <c r="B167" s="49" t="s">
        <v>2799</v>
      </c>
      <c r="C167" s="14">
        <v>0</v>
      </c>
    </row>
    <row r="168" spans="1:3" s="41" customFormat="1" ht="15" customHeight="1">
      <c r="A168" s="52">
        <v>2320411</v>
      </c>
      <c r="B168" s="49" t="s">
        <v>2800</v>
      </c>
      <c r="C168" s="14">
        <v>13022</v>
      </c>
    </row>
    <row r="169" spans="1:3" s="41" customFormat="1" ht="15" customHeight="1">
      <c r="A169" s="52">
        <v>2320412</v>
      </c>
      <c r="B169" s="49" t="s">
        <v>2801</v>
      </c>
      <c r="C169" s="14">
        <v>0</v>
      </c>
    </row>
    <row r="170" spans="1:3" s="41" customFormat="1" ht="15" customHeight="1">
      <c r="A170" s="52">
        <v>2320413</v>
      </c>
      <c r="B170" s="49" t="s">
        <v>2802</v>
      </c>
      <c r="C170" s="14">
        <v>0</v>
      </c>
    </row>
    <row r="171" spans="1:3" s="41" customFormat="1" ht="15" customHeight="1">
      <c r="A171" s="52">
        <v>2320414</v>
      </c>
      <c r="B171" s="49" t="s">
        <v>2803</v>
      </c>
      <c r="C171" s="14">
        <v>0</v>
      </c>
    </row>
    <row r="172" spans="1:3" s="41" customFormat="1" ht="15" customHeight="1">
      <c r="A172" s="52">
        <v>2320415</v>
      </c>
      <c r="B172" s="49" t="s">
        <v>2804</v>
      </c>
      <c r="C172" s="14">
        <v>0</v>
      </c>
    </row>
    <row r="173" spans="1:3" s="41" customFormat="1" ht="15" customHeight="1">
      <c r="A173" s="52">
        <v>2320416</v>
      </c>
      <c r="B173" s="49" t="s">
        <v>2805</v>
      </c>
      <c r="C173" s="14">
        <v>0</v>
      </c>
    </row>
    <row r="174" spans="1:3" s="41" customFormat="1" ht="15" customHeight="1">
      <c r="A174" s="52">
        <v>2320417</v>
      </c>
      <c r="B174" s="49" t="s">
        <v>2806</v>
      </c>
      <c r="C174" s="14">
        <v>0</v>
      </c>
    </row>
    <row r="175" spans="1:3" s="41" customFormat="1" ht="15" customHeight="1">
      <c r="A175" s="52">
        <v>2320418</v>
      </c>
      <c r="B175" s="49" t="s">
        <v>2807</v>
      </c>
      <c r="C175" s="14">
        <v>0</v>
      </c>
    </row>
    <row r="176" spans="1:3" s="41" customFormat="1" ht="15" customHeight="1">
      <c r="A176" s="52">
        <v>2320419</v>
      </c>
      <c r="B176" s="49" t="s">
        <v>2808</v>
      </c>
      <c r="C176" s="14">
        <v>0</v>
      </c>
    </row>
    <row r="177" spans="1:3" s="41" customFormat="1" ht="15" customHeight="1">
      <c r="A177" s="52">
        <v>2320420</v>
      </c>
      <c r="B177" s="49" t="s">
        <v>2809</v>
      </c>
      <c r="C177" s="14">
        <v>0</v>
      </c>
    </row>
    <row r="178" spans="1:3" s="41" customFormat="1" ht="15" customHeight="1">
      <c r="A178" s="52">
        <v>2320431</v>
      </c>
      <c r="B178" s="49" t="s">
        <v>2810</v>
      </c>
      <c r="C178" s="14">
        <v>186</v>
      </c>
    </row>
    <row r="179" spans="1:3" s="41" customFormat="1" ht="15" customHeight="1">
      <c r="A179" s="52">
        <v>2320432</v>
      </c>
      <c r="B179" s="49" t="s">
        <v>2811</v>
      </c>
      <c r="C179" s="14">
        <v>0</v>
      </c>
    </row>
    <row r="180" spans="1:3" s="41" customFormat="1" ht="15" customHeight="1">
      <c r="A180" s="52">
        <v>2320498</v>
      </c>
      <c r="B180" s="49" t="s">
        <v>2812</v>
      </c>
      <c r="C180" s="14">
        <v>0</v>
      </c>
    </row>
    <row r="181" spans="1:3" s="41" customFormat="1" ht="15" customHeight="1">
      <c r="A181" s="52">
        <v>2320499</v>
      </c>
      <c r="B181" s="49" t="s">
        <v>2813</v>
      </c>
      <c r="C181" s="14">
        <v>0</v>
      </c>
    </row>
    <row r="182" spans="1:3" s="41" customFormat="1" ht="15" customHeight="1">
      <c r="A182" s="52">
        <v>233</v>
      </c>
      <c r="B182" s="46" t="s">
        <v>2814</v>
      </c>
      <c r="C182" s="66">
        <f>C183</f>
        <v>102</v>
      </c>
    </row>
    <row r="183" spans="1:3" s="41" customFormat="1" ht="15" customHeight="1">
      <c r="A183" s="52">
        <v>23304</v>
      </c>
      <c r="B183" s="49" t="s">
        <v>2815</v>
      </c>
      <c r="C183" s="14">
        <f>SUM(C184:C201)</f>
        <v>102</v>
      </c>
    </row>
    <row r="184" spans="1:3" s="41" customFormat="1" ht="15" customHeight="1">
      <c r="A184" s="52">
        <v>2330401</v>
      </c>
      <c r="B184" s="49" t="s">
        <v>2816</v>
      </c>
      <c r="C184" s="112">
        <v>0</v>
      </c>
    </row>
    <row r="185" spans="1:3" s="41" customFormat="1" ht="15" customHeight="1">
      <c r="A185" s="52">
        <v>2330402</v>
      </c>
      <c r="B185" s="49" t="s">
        <v>2817</v>
      </c>
      <c r="C185" s="112">
        <v>0</v>
      </c>
    </row>
    <row r="186" spans="1:3" s="41" customFormat="1" ht="15" customHeight="1">
      <c r="A186" s="52">
        <v>2330405</v>
      </c>
      <c r="B186" s="49" t="s">
        <v>2818</v>
      </c>
      <c r="C186" s="112">
        <v>0</v>
      </c>
    </row>
    <row r="187" spans="1:3" s="41" customFormat="1" ht="15" customHeight="1">
      <c r="A187" s="52">
        <v>2330406</v>
      </c>
      <c r="B187" s="49" t="s">
        <v>2819</v>
      </c>
      <c r="C187" s="112">
        <v>0</v>
      </c>
    </row>
    <row r="188" spans="1:3" s="41" customFormat="1" ht="15" customHeight="1">
      <c r="A188" s="52">
        <v>2330411</v>
      </c>
      <c r="B188" s="49" t="s">
        <v>2820</v>
      </c>
      <c r="C188" s="112">
        <v>78</v>
      </c>
    </row>
    <row r="189" spans="1:3" s="41" customFormat="1" ht="15" customHeight="1">
      <c r="A189" s="52">
        <v>2330412</v>
      </c>
      <c r="B189" s="49" t="s">
        <v>2821</v>
      </c>
      <c r="C189" s="112">
        <v>0</v>
      </c>
    </row>
    <row r="190" spans="1:3" s="41" customFormat="1" ht="15" customHeight="1">
      <c r="A190" s="52">
        <v>2330413</v>
      </c>
      <c r="B190" s="49" t="s">
        <v>2822</v>
      </c>
      <c r="C190" s="112">
        <v>0</v>
      </c>
    </row>
    <row r="191" spans="1:3" s="41" customFormat="1" ht="15" customHeight="1">
      <c r="A191" s="52">
        <v>2330414</v>
      </c>
      <c r="B191" s="49" t="s">
        <v>2823</v>
      </c>
      <c r="C191" s="112">
        <v>0</v>
      </c>
    </row>
    <row r="192" spans="1:3" s="41" customFormat="1" ht="15" customHeight="1">
      <c r="A192" s="52">
        <v>2330415</v>
      </c>
      <c r="B192" s="49" t="s">
        <v>2824</v>
      </c>
      <c r="C192" s="112">
        <v>0</v>
      </c>
    </row>
    <row r="193" spans="1:3" s="41" customFormat="1" ht="15" customHeight="1">
      <c r="A193" s="52">
        <v>2330416</v>
      </c>
      <c r="B193" s="49" t="s">
        <v>2825</v>
      </c>
      <c r="C193" s="112">
        <v>0</v>
      </c>
    </row>
    <row r="194" spans="1:3" s="41" customFormat="1" ht="15" customHeight="1">
      <c r="A194" s="52">
        <v>2330417</v>
      </c>
      <c r="B194" s="49" t="s">
        <v>2826</v>
      </c>
      <c r="C194" s="112">
        <v>0</v>
      </c>
    </row>
    <row r="195" spans="1:3" s="41" customFormat="1" ht="15" customHeight="1">
      <c r="A195" s="52">
        <v>2330418</v>
      </c>
      <c r="B195" s="49" t="s">
        <v>2827</v>
      </c>
      <c r="C195" s="112">
        <v>0</v>
      </c>
    </row>
    <row r="196" spans="1:3" s="41" customFormat="1" ht="15" customHeight="1">
      <c r="A196" s="52">
        <v>2330419</v>
      </c>
      <c r="B196" s="49" t="s">
        <v>2828</v>
      </c>
      <c r="C196" s="112">
        <v>0</v>
      </c>
    </row>
    <row r="197" spans="1:3" s="41" customFormat="1" ht="15" customHeight="1">
      <c r="A197" s="52">
        <v>2330420</v>
      </c>
      <c r="B197" s="49" t="s">
        <v>2829</v>
      </c>
      <c r="C197" s="112">
        <v>0</v>
      </c>
    </row>
    <row r="198" spans="1:3" s="41" customFormat="1" ht="15" customHeight="1">
      <c r="A198" s="52">
        <v>2330431</v>
      </c>
      <c r="B198" s="49" t="s">
        <v>2830</v>
      </c>
      <c r="C198" s="112">
        <v>24</v>
      </c>
    </row>
    <row r="199" spans="1:3" s="41" customFormat="1" ht="15" customHeight="1">
      <c r="A199" s="52">
        <v>2330432</v>
      </c>
      <c r="B199" s="49" t="s">
        <v>2831</v>
      </c>
      <c r="C199" s="112">
        <v>0</v>
      </c>
    </row>
    <row r="200" spans="1:3" s="41" customFormat="1" ht="15" customHeight="1">
      <c r="A200" s="52">
        <v>2330498</v>
      </c>
      <c r="B200" s="49" t="s">
        <v>2832</v>
      </c>
      <c r="C200" s="112">
        <v>0</v>
      </c>
    </row>
    <row r="201" spans="1:3" s="41" customFormat="1" ht="15" customHeight="1">
      <c r="A201" s="52">
        <v>2330499</v>
      </c>
      <c r="B201" s="49" t="s">
        <v>2833</v>
      </c>
      <c r="C201" s="112">
        <v>0</v>
      </c>
    </row>
    <row r="202" spans="2:3" s="41" customFormat="1" ht="15" customHeight="1">
      <c r="B202" s="53" t="s">
        <v>2834</v>
      </c>
      <c r="C202" s="20">
        <f>C182+C162+C139+C136+C129+C124+C83+C67+C38+C27+C18+C12+C4</f>
        <v>484259</v>
      </c>
    </row>
    <row r="203" spans="2:3" s="41" customFormat="1" ht="15" customHeight="1">
      <c r="B203" s="12"/>
      <c r="C203" s="12"/>
    </row>
    <row r="204" spans="2:3" s="41" customFormat="1" ht="15" customHeight="1">
      <c r="B204" s="27" t="s">
        <v>2835</v>
      </c>
      <c r="C204" s="20">
        <v>3180</v>
      </c>
    </row>
    <row r="205" spans="2:3" s="41" customFormat="1" ht="15" customHeight="1">
      <c r="B205" s="27" t="s">
        <v>1332</v>
      </c>
      <c r="C205" s="20">
        <f>C206</f>
        <v>18</v>
      </c>
    </row>
    <row r="206" spans="2:3" s="41" customFormat="1" ht="15" customHeight="1">
      <c r="B206" s="24" t="s">
        <v>2836</v>
      </c>
      <c r="C206" s="13">
        <f>C207+C208</f>
        <v>18</v>
      </c>
    </row>
    <row r="207" spans="2:3" s="41" customFormat="1" ht="15" customHeight="1">
      <c r="B207" s="24" t="s">
        <v>2837</v>
      </c>
      <c r="C207" s="13"/>
    </row>
    <row r="208" spans="2:3" s="41" customFormat="1" ht="15" customHeight="1">
      <c r="B208" s="24" t="s">
        <v>2838</v>
      </c>
      <c r="C208" s="13">
        <v>18</v>
      </c>
    </row>
    <row r="209" spans="2:3" s="41" customFormat="1" ht="15" customHeight="1">
      <c r="B209" s="27" t="s">
        <v>2839</v>
      </c>
      <c r="C209" s="20">
        <v>50027</v>
      </c>
    </row>
    <row r="210" spans="2:3" s="41" customFormat="1" ht="15" customHeight="1">
      <c r="B210" s="27" t="s">
        <v>2840</v>
      </c>
      <c r="C210" s="20">
        <v>23924</v>
      </c>
    </row>
    <row r="211" spans="2:6" s="41" customFormat="1" ht="15" customHeight="1">
      <c r="B211" s="37" t="s">
        <v>2841</v>
      </c>
      <c r="C211" s="20">
        <f>C202+C204+C205+C209+C210</f>
        <v>561408</v>
      </c>
      <c r="F211" s="124"/>
    </row>
    <row r="212" spans="3:7" ht="13.5">
      <c r="C212" s="10"/>
      <c r="G212" s="92"/>
    </row>
  </sheetData>
  <sheetProtection/>
  <autoFilter ref="A3:C202"/>
  <mergeCells count="1">
    <mergeCell ref="B1:C1"/>
  </mergeCells>
  <printOptions horizontalCentered="1"/>
  <pageMargins left="0.7096334705202598" right="0.7096334705202598" top="0.8297573863052008" bottom="0.5902039723133478" header="0.5902039723133478" footer="0.309683488109919"/>
  <pageSetup horizontalDpi="600" verticalDpi="600" orientation="portrait" paperSize="9" r:id="rId1"/>
  <headerFooter>
    <oddFooter>&amp;L&amp;C&amp;"宋体,常规"&amp;11第 &amp;"宋体,常规"&amp;11&amp;P&amp;"宋体,常规"&amp;11 页，共 &amp;"宋体,常规"&amp;11&amp;N&amp;"宋体,常规"&amp;11 页&amp;R</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11"/>
  <sheetViews>
    <sheetView defaultGridColor="0" colorId="23" workbookViewId="0" topLeftCell="A1">
      <selection activeCell="J13" sqref="J13"/>
    </sheetView>
  </sheetViews>
  <sheetFormatPr defaultColWidth="9.00390625" defaultRowHeight="13.5"/>
  <cols>
    <col min="1" max="1" width="34.75390625" style="0" customWidth="1"/>
    <col min="2" max="2" width="15.625" style="0" customWidth="1"/>
    <col min="3" max="3" width="37.25390625" style="1" customWidth="1"/>
    <col min="4" max="4" width="13.625" style="1" customWidth="1"/>
    <col min="5" max="6" width="9.00390625" style="1" customWidth="1"/>
    <col min="7" max="7" width="10.50390625" style="0" customWidth="1"/>
    <col min="8" max="16384" width="9.00390625" style="1" customWidth="1"/>
  </cols>
  <sheetData>
    <row r="1" spans="1:4" ht="30.75" customHeight="1">
      <c r="A1" s="125" t="s">
        <v>2842</v>
      </c>
      <c r="B1" s="125"/>
      <c r="C1" s="125"/>
      <c r="D1" s="125"/>
    </row>
    <row r="2" spans="1:4" ht="18.75" customHeight="1">
      <c r="A2" s="126"/>
      <c r="B2" s="126"/>
      <c r="C2" s="126"/>
      <c r="D2" s="40" t="s">
        <v>2843</v>
      </c>
    </row>
    <row r="3" spans="1:4" ht="37.5" customHeight="1">
      <c r="A3" s="127" t="s">
        <v>2844</v>
      </c>
      <c r="B3" s="127" t="s">
        <v>2845</v>
      </c>
      <c r="C3" s="127" t="s">
        <v>2844</v>
      </c>
      <c r="D3" s="127" t="s">
        <v>2845</v>
      </c>
    </row>
    <row r="4" spans="1:4" ht="37.5" customHeight="1">
      <c r="A4" s="128" t="s">
        <v>2846</v>
      </c>
      <c r="B4" s="129">
        <v>444245</v>
      </c>
      <c r="C4" s="130" t="s">
        <v>2847</v>
      </c>
      <c r="D4" s="129">
        <v>484259</v>
      </c>
    </row>
    <row r="5" spans="1:4" ht="37.5" customHeight="1">
      <c r="A5" s="128" t="s">
        <v>2848</v>
      </c>
      <c r="B5" s="129">
        <f>B6+B7</f>
        <v>7470</v>
      </c>
      <c r="C5" s="128" t="s">
        <v>2849</v>
      </c>
      <c r="D5" s="129">
        <f>D6+D7</f>
        <v>18</v>
      </c>
    </row>
    <row r="6" spans="1:4" ht="37.5" customHeight="1">
      <c r="A6" s="131" t="s">
        <v>2850</v>
      </c>
      <c r="B6" s="132">
        <v>7470</v>
      </c>
      <c r="C6" s="133" t="s">
        <v>2851</v>
      </c>
      <c r="D6" s="134">
        <v>18</v>
      </c>
    </row>
    <row r="7" spans="1:4" ht="37.5" customHeight="1">
      <c r="A7" s="131" t="s">
        <v>2852</v>
      </c>
      <c r="B7" s="132"/>
      <c r="C7" s="128"/>
      <c r="D7" s="134"/>
    </row>
    <row r="8" spans="1:4" ht="37.5" customHeight="1">
      <c r="A8" s="135" t="s">
        <v>2853</v>
      </c>
      <c r="B8" s="129">
        <v>94600</v>
      </c>
      <c r="C8" s="136" t="s">
        <v>2854</v>
      </c>
      <c r="D8" s="137">
        <v>3180</v>
      </c>
    </row>
    <row r="9" spans="1:7" ht="37.5" customHeight="1">
      <c r="A9" s="135" t="s">
        <v>2855</v>
      </c>
      <c r="B9" s="129">
        <v>15093</v>
      </c>
      <c r="C9" s="19" t="s">
        <v>2856</v>
      </c>
      <c r="D9" s="137">
        <v>23924</v>
      </c>
      <c r="G9" s="11"/>
    </row>
    <row r="10" spans="1:7" ht="37.5" customHeight="1">
      <c r="A10" s="135" t="s">
        <v>2857</v>
      </c>
      <c r="B10" s="129"/>
      <c r="C10" s="19" t="s">
        <v>2858</v>
      </c>
      <c r="D10" s="137">
        <v>50027</v>
      </c>
      <c r="G10" s="10"/>
    </row>
    <row r="11" spans="1:4" ht="37.5" customHeight="1">
      <c r="A11" s="95" t="s">
        <v>2859</v>
      </c>
      <c r="B11" s="129">
        <f>B4+B5+B8+B9+B10</f>
        <v>561408</v>
      </c>
      <c r="C11" s="95" t="s">
        <v>2860</v>
      </c>
      <c r="D11" s="138">
        <f>D4+D5+D8+D9+D10</f>
        <v>561408</v>
      </c>
    </row>
  </sheetData>
  <sheetProtection/>
  <mergeCells count="1">
    <mergeCell ref="A1:D1"/>
  </mergeCells>
  <printOptions/>
  <pageMargins left="0.6999125161508876" right="0.6999125161508876" top="0.7499062639521802" bottom="0.7499062639521802" header="0.2999625102741512" footer="0.2999625102741512"/>
  <pageSetup fitToHeight="1" fitToWidth="1" horizontalDpi="600" verticalDpi="600" orientation="portrait" paperSize="9" scale="79" r:id="rId1"/>
</worksheet>
</file>

<file path=xl/worksheets/sheet24.xml><?xml version="1.0" encoding="utf-8"?>
<worksheet xmlns="http://schemas.openxmlformats.org/spreadsheetml/2006/main" xmlns:r="http://schemas.openxmlformats.org/officeDocument/2006/relationships">
  <sheetPr>
    <pageSetUpPr fitToPage="1"/>
  </sheetPr>
  <dimension ref="A1:K44"/>
  <sheetViews>
    <sheetView defaultGridColor="0" colorId="23" workbookViewId="0" topLeftCell="B1">
      <selection activeCell="N41" sqref="N41"/>
    </sheetView>
  </sheetViews>
  <sheetFormatPr defaultColWidth="9.00390625" defaultRowHeight="13.5"/>
  <cols>
    <col min="1" max="1" width="9.00390625" style="1" hidden="1" customWidth="1"/>
    <col min="2" max="2" width="29.875" style="1" customWidth="1"/>
    <col min="3" max="3" width="12.625" style="1" customWidth="1"/>
    <col min="4" max="4" width="11.75390625" style="1" customWidth="1"/>
    <col min="5" max="5" width="12.50390625" style="1" customWidth="1"/>
    <col min="6" max="6" width="10.50390625" style="1" customWidth="1"/>
    <col min="7" max="16384" width="9.00390625" style="1" customWidth="1"/>
  </cols>
  <sheetData>
    <row r="1" spans="2:6" ht="18.75" customHeight="1">
      <c r="B1" s="39" t="s">
        <v>2861</v>
      </c>
      <c r="C1" s="39"/>
      <c r="D1" s="39"/>
      <c r="E1" s="39"/>
      <c r="F1" s="39"/>
    </row>
    <row r="3" spans="2:6" s="82" customFormat="1" ht="21" customHeight="1">
      <c r="B3" s="42" t="s">
        <v>60</v>
      </c>
      <c r="C3" s="42" t="s">
        <v>1307</v>
      </c>
      <c r="D3" s="42" t="s">
        <v>1308</v>
      </c>
      <c r="E3" s="42" t="s">
        <v>1309</v>
      </c>
      <c r="F3" s="42" t="s">
        <v>2613</v>
      </c>
    </row>
    <row r="4" spans="1:6" s="82" customFormat="1" ht="21" customHeight="1">
      <c r="A4" s="52">
        <v>1030102</v>
      </c>
      <c r="B4" s="52" t="s">
        <v>2614</v>
      </c>
      <c r="C4" s="139"/>
      <c r="D4" s="139"/>
      <c r="E4" s="139"/>
      <c r="F4" s="42"/>
    </row>
    <row r="5" spans="1:6" s="82" customFormat="1" ht="21" customHeight="1">
      <c r="A5" s="52">
        <v>1030106</v>
      </c>
      <c r="B5" s="52" t="s">
        <v>2615</v>
      </c>
      <c r="C5" s="139"/>
      <c r="D5" s="139"/>
      <c r="E5" s="139"/>
      <c r="F5" s="42"/>
    </row>
    <row r="6" spans="1:6" s="82" customFormat="1" ht="21" customHeight="1">
      <c r="A6" s="52">
        <v>1030110</v>
      </c>
      <c r="B6" s="52" t="s">
        <v>2616</v>
      </c>
      <c r="C6" s="139"/>
      <c r="D6" s="139"/>
      <c r="E6" s="139"/>
      <c r="F6" s="42"/>
    </row>
    <row r="7" spans="1:6" s="82" customFormat="1" ht="21" customHeight="1">
      <c r="A7" s="52">
        <v>1030112</v>
      </c>
      <c r="B7" s="52" t="s">
        <v>2617</v>
      </c>
      <c r="C7" s="139"/>
      <c r="D7" s="139"/>
      <c r="E7" s="139"/>
      <c r="F7" s="42"/>
    </row>
    <row r="8" spans="1:6" s="82" customFormat="1" ht="21" customHeight="1">
      <c r="A8" s="52">
        <v>1030115</v>
      </c>
      <c r="B8" s="52" t="s">
        <v>2618</v>
      </c>
      <c r="C8" s="139"/>
      <c r="D8" s="139"/>
      <c r="E8" s="139"/>
      <c r="F8" s="42"/>
    </row>
    <row r="9" spans="1:6" s="82" customFormat="1" ht="21" customHeight="1">
      <c r="A9" s="52">
        <v>1030119</v>
      </c>
      <c r="B9" s="52" t="s">
        <v>2619</v>
      </c>
      <c r="C9" s="139"/>
      <c r="D9" s="139"/>
      <c r="E9" s="139"/>
      <c r="F9" s="42"/>
    </row>
    <row r="10" spans="1:6" s="82" customFormat="1" ht="21" customHeight="1">
      <c r="A10" s="52">
        <v>1030121</v>
      </c>
      <c r="B10" s="52" t="s">
        <v>2620</v>
      </c>
      <c r="C10" s="139"/>
      <c r="D10" s="139"/>
      <c r="E10" s="139"/>
      <c r="F10" s="42"/>
    </row>
    <row r="11" spans="1:6" s="82" customFormat="1" ht="21" customHeight="1">
      <c r="A11" s="52">
        <v>1030129</v>
      </c>
      <c r="B11" s="52" t="s">
        <v>2621</v>
      </c>
      <c r="C11" s="139"/>
      <c r="D11" s="139"/>
      <c r="E11" s="139"/>
      <c r="F11" s="42"/>
    </row>
    <row r="12" spans="1:6" s="82" customFormat="1" ht="21" customHeight="1">
      <c r="A12" s="52">
        <v>1030144</v>
      </c>
      <c r="B12" s="52" t="s">
        <v>2622</v>
      </c>
      <c r="C12" s="139"/>
      <c r="D12" s="139"/>
      <c r="E12" s="139"/>
      <c r="F12" s="42"/>
    </row>
    <row r="13" spans="1:6" s="82" customFormat="1" ht="21" customHeight="1">
      <c r="A13" s="52">
        <v>1030146</v>
      </c>
      <c r="B13" s="52" t="s">
        <v>2623</v>
      </c>
      <c r="C13" s="139">
        <v>3000</v>
      </c>
      <c r="D13" s="139">
        <v>9500</v>
      </c>
      <c r="E13" s="139">
        <v>9500</v>
      </c>
      <c r="F13" s="140">
        <f>E13/D13</f>
        <v>1</v>
      </c>
    </row>
    <row r="14" spans="1:6" s="82" customFormat="1" ht="21" customHeight="1">
      <c r="A14" s="52">
        <v>1030147</v>
      </c>
      <c r="B14" s="52" t="s">
        <v>2624</v>
      </c>
      <c r="C14" s="139">
        <v>700</v>
      </c>
      <c r="D14" s="139">
        <v>700</v>
      </c>
      <c r="E14" s="139">
        <v>490</v>
      </c>
      <c r="F14" s="140">
        <f>E14/D14</f>
        <v>0.7</v>
      </c>
    </row>
    <row r="15" spans="1:6" s="82" customFormat="1" ht="21" customHeight="1">
      <c r="A15" s="52">
        <v>1030148</v>
      </c>
      <c r="B15" s="52" t="s">
        <v>2625</v>
      </c>
      <c r="C15" s="139">
        <v>62000</v>
      </c>
      <c r="D15" s="139">
        <v>198100</v>
      </c>
      <c r="E15" s="139">
        <v>199249</v>
      </c>
      <c r="F15" s="140">
        <f>E15/D15</f>
        <v>1.0058001009591115</v>
      </c>
    </row>
    <row r="16" spans="1:6" s="82" customFormat="1" ht="21" customHeight="1">
      <c r="A16" s="52">
        <v>1030149</v>
      </c>
      <c r="B16" s="52" t="s">
        <v>2626</v>
      </c>
      <c r="C16" s="139"/>
      <c r="D16" s="139"/>
      <c r="E16" s="139"/>
      <c r="F16" s="42"/>
    </row>
    <row r="17" spans="1:6" s="82" customFormat="1" ht="21" customHeight="1">
      <c r="A17" s="52">
        <v>1030150</v>
      </c>
      <c r="B17" s="52" t="s">
        <v>2627</v>
      </c>
      <c r="C17" s="139"/>
      <c r="D17" s="139"/>
      <c r="E17" s="139"/>
      <c r="F17" s="42"/>
    </row>
    <row r="18" spans="1:6" s="82" customFormat="1" ht="21" customHeight="1">
      <c r="A18" s="52">
        <v>1030152</v>
      </c>
      <c r="B18" s="52" t="s">
        <v>2628</v>
      </c>
      <c r="C18" s="139"/>
      <c r="D18" s="139"/>
      <c r="E18" s="139"/>
      <c r="F18" s="42"/>
    </row>
    <row r="19" spans="1:6" s="82" customFormat="1" ht="21" customHeight="1">
      <c r="A19" s="52">
        <v>1030153</v>
      </c>
      <c r="B19" s="52" t="s">
        <v>2629</v>
      </c>
      <c r="C19" s="139"/>
      <c r="D19" s="139"/>
      <c r="E19" s="139"/>
      <c r="F19" s="42"/>
    </row>
    <row r="20" spans="1:6" s="82" customFormat="1" ht="21" customHeight="1">
      <c r="A20" s="52">
        <v>1030154</v>
      </c>
      <c r="B20" s="52" t="s">
        <v>2630</v>
      </c>
      <c r="C20" s="139"/>
      <c r="D20" s="139"/>
      <c r="E20" s="139"/>
      <c r="F20" s="42"/>
    </row>
    <row r="21" spans="1:6" s="82" customFormat="1" ht="21" customHeight="1">
      <c r="A21" s="52">
        <v>1030155</v>
      </c>
      <c r="B21" s="52" t="s">
        <v>2631</v>
      </c>
      <c r="C21" s="139"/>
      <c r="D21" s="139"/>
      <c r="E21" s="139"/>
      <c r="F21" s="42"/>
    </row>
    <row r="22" spans="1:6" s="82" customFormat="1" ht="21" customHeight="1">
      <c r="A22" s="52">
        <v>1030156</v>
      </c>
      <c r="B22" s="52" t="s">
        <v>2632</v>
      </c>
      <c r="C22" s="139">
        <v>4000</v>
      </c>
      <c r="D22" s="139">
        <v>8000</v>
      </c>
      <c r="E22" s="139">
        <v>8000</v>
      </c>
      <c r="F22" s="140">
        <f>E22/D22</f>
        <v>1</v>
      </c>
    </row>
    <row r="23" spans="1:6" s="82" customFormat="1" ht="21" customHeight="1">
      <c r="A23" s="52">
        <v>1030157</v>
      </c>
      <c r="B23" s="52" t="s">
        <v>2633</v>
      </c>
      <c r="C23" s="139"/>
      <c r="D23" s="139"/>
      <c r="E23" s="139"/>
      <c r="F23" s="42"/>
    </row>
    <row r="24" spans="1:6" s="82" customFormat="1" ht="21" customHeight="1">
      <c r="A24" s="52">
        <v>1030158</v>
      </c>
      <c r="B24" s="52" t="s">
        <v>2634</v>
      </c>
      <c r="C24" s="139"/>
      <c r="D24" s="139"/>
      <c r="E24" s="139"/>
      <c r="F24" s="42"/>
    </row>
    <row r="25" spans="1:6" s="82" customFormat="1" ht="21" customHeight="1">
      <c r="A25" s="52">
        <v>1030159</v>
      </c>
      <c r="B25" s="52" t="s">
        <v>2635</v>
      </c>
      <c r="C25" s="139"/>
      <c r="D25" s="139"/>
      <c r="E25" s="139"/>
      <c r="F25" s="42"/>
    </row>
    <row r="26" spans="1:6" s="82" customFormat="1" ht="21" customHeight="1">
      <c r="A26" s="52">
        <v>1030166</v>
      </c>
      <c r="B26" s="52" t="s">
        <v>2636</v>
      </c>
      <c r="C26" s="139"/>
      <c r="D26" s="139"/>
      <c r="E26" s="139"/>
      <c r="F26" s="42"/>
    </row>
    <row r="27" spans="1:6" s="82" customFormat="1" ht="21" customHeight="1">
      <c r="A27" s="52">
        <v>1030168</v>
      </c>
      <c r="B27" s="52" t="s">
        <v>2637</v>
      </c>
      <c r="C27" s="139"/>
      <c r="D27" s="139"/>
      <c r="E27" s="139"/>
      <c r="F27" s="42"/>
    </row>
    <row r="28" spans="1:6" s="82" customFormat="1" ht="21" customHeight="1">
      <c r="A28" s="52">
        <v>1030171</v>
      </c>
      <c r="B28" s="52" t="s">
        <v>2638</v>
      </c>
      <c r="C28" s="139"/>
      <c r="D28" s="139"/>
      <c r="E28" s="139"/>
      <c r="F28" s="42"/>
    </row>
    <row r="29" spans="1:6" s="82" customFormat="1" ht="21" customHeight="1">
      <c r="A29" s="52">
        <v>1030175</v>
      </c>
      <c r="B29" s="52" t="s">
        <v>2639</v>
      </c>
      <c r="C29" s="139"/>
      <c r="D29" s="139"/>
      <c r="E29" s="139"/>
      <c r="F29" s="42"/>
    </row>
    <row r="30" spans="1:6" s="82" customFormat="1" ht="21" customHeight="1">
      <c r="A30" s="52">
        <v>1030178</v>
      </c>
      <c r="B30" s="52" t="s">
        <v>2640</v>
      </c>
      <c r="C30" s="139">
        <v>4000</v>
      </c>
      <c r="D30" s="139">
        <v>4000</v>
      </c>
      <c r="E30" s="139">
        <v>4000</v>
      </c>
      <c r="F30" s="140">
        <f>E30/D30</f>
        <v>1</v>
      </c>
    </row>
    <row r="31" spans="1:6" s="82" customFormat="1" ht="21" customHeight="1">
      <c r="A31" s="52">
        <v>1030180</v>
      </c>
      <c r="B31" s="52" t="s">
        <v>2641</v>
      </c>
      <c r="C31" s="139"/>
      <c r="D31" s="139"/>
      <c r="E31" s="139"/>
      <c r="F31" s="42"/>
    </row>
    <row r="32" spans="1:6" s="82" customFormat="1" ht="21" customHeight="1">
      <c r="A32" s="52">
        <v>1030199</v>
      </c>
      <c r="B32" s="52" t="s">
        <v>2642</v>
      </c>
      <c r="C32" s="139">
        <v>3000</v>
      </c>
      <c r="D32" s="139">
        <v>1000</v>
      </c>
      <c r="E32" s="139">
        <v>1000</v>
      </c>
      <c r="F32" s="140">
        <f>E32/D32</f>
        <v>1</v>
      </c>
    </row>
    <row r="33" spans="2:6" s="82" customFormat="1" ht="21" customHeight="1">
      <c r="B33" s="37" t="s">
        <v>2862</v>
      </c>
      <c r="C33" s="54">
        <f>SUM(C4:C32)</f>
        <v>76700</v>
      </c>
      <c r="D33" s="54">
        <f>SUM(D4:D32)</f>
        <v>221300</v>
      </c>
      <c r="E33" s="54">
        <f>SUM(E4:E32)</f>
        <v>222239</v>
      </c>
      <c r="F33" s="85">
        <f>E33/D33</f>
        <v>1.004243108901943</v>
      </c>
    </row>
    <row r="34" spans="2:6" s="82" customFormat="1" ht="21" customHeight="1">
      <c r="B34" s="122" t="s">
        <v>2644</v>
      </c>
      <c r="C34" s="54"/>
      <c r="D34" s="54"/>
      <c r="E34" s="54">
        <f>E35+E36</f>
        <v>72500</v>
      </c>
      <c r="F34" s="84"/>
    </row>
    <row r="35" spans="2:6" s="82" customFormat="1" ht="21" customHeight="1">
      <c r="B35" s="24" t="s">
        <v>2645</v>
      </c>
      <c r="C35" s="54"/>
      <c r="D35" s="54"/>
      <c r="E35" s="55">
        <v>72500</v>
      </c>
      <c r="F35" s="84"/>
    </row>
    <row r="36" spans="2:6" s="82" customFormat="1" ht="21" customHeight="1">
      <c r="B36" s="24" t="s">
        <v>2646</v>
      </c>
      <c r="C36" s="54"/>
      <c r="D36" s="54"/>
      <c r="E36" s="55"/>
      <c r="F36" s="84"/>
    </row>
    <row r="37" spans="2:6" s="82" customFormat="1" ht="21" customHeight="1">
      <c r="B37" s="33" t="s">
        <v>2555</v>
      </c>
      <c r="C37" s="29"/>
      <c r="D37" s="29"/>
      <c r="E37" s="54">
        <f>E38</f>
        <v>3143</v>
      </c>
      <c r="F37" s="54"/>
    </row>
    <row r="38" spans="2:6" s="82" customFormat="1" ht="21" customHeight="1">
      <c r="B38" s="22" t="s">
        <v>2863</v>
      </c>
      <c r="C38" s="29"/>
      <c r="D38" s="29"/>
      <c r="E38" s="54">
        <f>E39+E40</f>
        <v>3143</v>
      </c>
      <c r="F38" s="55"/>
    </row>
    <row r="39" spans="2:6" s="82" customFormat="1" ht="21" customHeight="1">
      <c r="B39" s="24" t="s">
        <v>2864</v>
      </c>
      <c r="C39" s="29"/>
      <c r="D39" s="29"/>
      <c r="E39" s="55">
        <v>3143</v>
      </c>
      <c r="F39" s="55"/>
    </row>
    <row r="40" spans="2:6" s="82" customFormat="1" ht="21" customHeight="1">
      <c r="B40" s="24" t="s">
        <v>2865</v>
      </c>
      <c r="C40" s="29"/>
      <c r="D40" s="29"/>
      <c r="E40" s="55"/>
      <c r="F40" s="55"/>
    </row>
    <row r="41" spans="2:6" s="82" customFormat="1" ht="21" customHeight="1">
      <c r="B41" s="27" t="s">
        <v>1321</v>
      </c>
      <c r="C41" s="36"/>
      <c r="D41" s="36"/>
      <c r="E41" s="54">
        <v>13275</v>
      </c>
      <c r="F41" s="54"/>
    </row>
    <row r="42" spans="2:6" s="82" customFormat="1" ht="21" customHeight="1">
      <c r="B42" s="27" t="s">
        <v>1322</v>
      </c>
      <c r="C42" s="36"/>
      <c r="D42" s="36"/>
      <c r="E42" s="54"/>
      <c r="F42" s="54"/>
    </row>
    <row r="43" spans="2:6" s="82" customFormat="1" ht="21" customHeight="1">
      <c r="B43" s="114"/>
      <c r="C43" s="29"/>
      <c r="D43" s="29"/>
      <c r="E43" s="55"/>
      <c r="F43" s="55"/>
    </row>
    <row r="44" spans="2:11" s="82" customFormat="1" ht="21" customHeight="1">
      <c r="B44" s="37" t="s">
        <v>2866</v>
      </c>
      <c r="C44" s="141">
        <f>C33+C34+C37+C41+C42</f>
        <v>76700</v>
      </c>
      <c r="D44" s="141">
        <f>D33+D34+D37+D41+D42</f>
        <v>221300</v>
      </c>
      <c r="E44" s="141">
        <f>E33+E34+E37+E41+E42</f>
        <v>311157</v>
      </c>
      <c r="F44" s="54"/>
      <c r="K44" s="142"/>
    </row>
  </sheetData>
  <sheetProtection/>
  <mergeCells count="1">
    <mergeCell ref="B1:F1"/>
  </mergeCells>
  <printOptions horizontalCentered="1"/>
  <pageMargins left="0.7096334705202598" right="0.7096334705202598" top="0.8297573863052008" bottom="0.5499312258142186" header="0.5902039723133478" footer="0.309683488109919"/>
  <pageSetup fitToHeight="1" fitToWidth="1" horizontalDpi="600" verticalDpi="600" orientation="portrait" paperSize="9" r:id="rId1"/>
  <headerFooter>
    <oddFooter>&amp;L&amp;C&amp;"宋体,常规"&amp;11第 &amp;"宋体,常规"&amp;11&amp;P&amp;"宋体,常规"&amp;11 页，共 &amp;"宋体,常规"&amp;11&amp;N&amp;"宋体,常规"&amp;11 页&amp;R</oddFooter>
  </headerFooter>
</worksheet>
</file>

<file path=xl/worksheets/sheet25.xml><?xml version="1.0" encoding="utf-8"?>
<worksheet xmlns="http://schemas.openxmlformats.org/spreadsheetml/2006/main" xmlns:r="http://schemas.openxmlformats.org/officeDocument/2006/relationships">
  <dimension ref="A1:F212"/>
  <sheetViews>
    <sheetView showZeros="0" defaultGridColor="0" colorId="23" workbookViewId="0" topLeftCell="B1">
      <selection activeCell="J17" sqref="J17"/>
    </sheetView>
  </sheetViews>
  <sheetFormatPr defaultColWidth="9.00390625" defaultRowHeight="13.5"/>
  <cols>
    <col min="1" max="1" width="9.00390625" style="1" hidden="1" customWidth="1"/>
    <col min="2" max="2" width="58.25390625" style="1" customWidth="1"/>
    <col min="3" max="3" width="16.125" style="78" customWidth="1"/>
    <col min="4" max="16384" width="9.00390625" style="1" customWidth="1"/>
  </cols>
  <sheetData>
    <row r="1" spans="2:3" ht="18" customHeight="1">
      <c r="B1" s="39" t="s">
        <v>2867</v>
      </c>
      <c r="C1" s="39"/>
    </row>
    <row r="2" ht="17.25" customHeight="1">
      <c r="C2" s="143" t="s">
        <v>2868</v>
      </c>
    </row>
    <row r="3" spans="2:3" s="41" customFormat="1" ht="15" customHeight="1">
      <c r="B3" s="42" t="s">
        <v>60</v>
      </c>
      <c r="C3" s="144" t="s">
        <v>2869</v>
      </c>
    </row>
    <row r="4" spans="1:3" s="44" customFormat="1" ht="15" customHeight="1">
      <c r="A4" s="27">
        <v>206</v>
      </c>
      <c r="B4" s="46" t="s">
        <v>2650</v>
      </c>
      <c r="C4" s="66">
        <f>C5</f>
        <v>0</v>
      </c>
    </row>
    <row r="5" spans="1:3" s="41" customFormat="1" ht="15" customHeight="1">
      <c r="A5" s="52">
        <v>20610</v>
      </c>
      <c r="B5" s="49" t="s">
        <v>2651</v>
      </c>
      <c r="C5" s="14">
        <f>SUM(C6:C11)</f>
        <v>0</v>
      </c>
    </row>
    <row r="6" spans="1:3" s="41" customFormat="1" ht="15" customHeight="1">
      <c r="A6" s="52">
        <v>2061001</v>
      </c>
      <c r="B6" s="49" t="s">
        <v>2652</v>
      </c>
      <c r="C6" s="14">
        <v>0</v>
      </c>
    </row>
    <row r="7" spans="1:3" s="41" customFormat="1" ht="15" customHeight="1">
      <c r="A7" s="52">
        <v>2061002</v>
      </c>
      <c r="B7" s="49" t="s">
        <v>2653</v>
      </c>
      <c r="C7" s="14">
        <v>0</v>
      </c>
    </row>
    <row r="8" spans="1:3" s="41" customFormat="1" ht="15" customHeight="1">
      <c r="A8" s="52">
        <v>2061003</v>
      </c>
      <c r="B8" s="49" t="s">
        <v>2654</v>
      </c>
      <c r="C8" s="14">
        <v>0</v>
      </c>
    </row>
    <row r="9" spans="1:3" s="41" customFormat="1" ht="15" customHeight="1">
      <c r="A9" s="52">
        <v>2061004</v>
      </c>
      <c r="B9" s="49" t="s">
        <v>2655</v>
      </c>
      <c r="C9" s="14">
        <v>0</v>
      </c>
    </row>
    <row r="10" spans="1:3" s="44" customFormat="1" ht="15" customHeight="1">
      <c r="A10" s="52">
        <v>2061005</v>
      </c>
      <c r="B10" s="49" t="s">
        <v>2656</v>
      </c>
      <c r="C10" s="14">
        <v>0</v>
      </c>
    </row>
    <row r="11" spans="1:3" s="41" customFormat="1" ht="15" customHeight="1">
      <c r="A11" s="52">
        <v>2061099</v>
      </c>
      <c r="B11" s="49" t="s">
        <v>2657</v>
      </c>
      <c r="C11" s="14">
        <v>0</v>
      </c>
    </row>
    <row r="12" spans="1:3" s="44" customFormat="1" ht="15" customHeight="1">
      <c r="A12" s="27">
        <v>207</v>
      </c>
      <c r="B12" s="46" t="s">
        <v>2658</v>
      </c>
      <c r="C12" s="66">
        <f>C13</f>
        <v>0</v>
      </c>
    </row>
    <row r="13" spans="1:3" s="41" customFormat="1" ht="15" customHeight="1">
      <c r="A13" s="52">
        <v>20707</v>
      </c>
      <c r="B13" s="49" t="s">
        <v>2659</v>
      </c>
      <c r="C13" s="14">
        <f>SUM(C14:C17)</f>
        <v>0</v>
      </c>
    </row>
    <row r="14" spans="1:3" s="41" customFormat="1" ht="15" customHeight="1">
      <c r="A14" s="52">
        <v>2070701</v>
      </c>
      <c r="B14" s="49" t="s">
        <v>2660</v>
      </c>
      <c r="C14" s="14">
        <v>0</v>
      </c>
    </row>
    <row r="15" spans="1:3" s="41" customFormat="1" ht="15" customHeight="1">
      <c r="A15" s="52">
        <v>2070702</v>
      </c>
      <c r="B15" s="49" t="s">
        <v>2661</v>
      </c>
      <c r="C15" s="14">
        <v>0</v>
      </c>
    </row>
    <row r="16" spans="1:3" s="41" customFormat="1" ht="15" customHeight="1">
      <c r="A16" s="52">
        <v>2070703</v>
      </c>
      <c r="B16" s="49" t="s">
        <v>2662</v>
      </c>
      <c r="C16" s="14">
        <v>0</v>
      </c>
    </row>
    <row r="17" spans="1:3" s="41" customFormat="1" ht="15" customHeight="1">
      <c r="A17" s="52">
        <v>2070799</v>
      </c>
      <c r="B17" s="49" t="s">
        <v>2663</v>
      </c>
      <c r="C17" s="14">
        <v>0</v>
      </c>
    </row>
    <row r="18" spans="1:3" s="44" customFormat="1" ht="15" customHeight="1">
      <c r="A18" s="27">
        <v>208</v>
      </c>
      <c r="B18" s="46" t="s">
        <v>2664</v>
      </c>
      <c r="C18" s="66">
        <f>C19+C23</f>
        <v>0</v>
      </c>
    </row>
    <row r="19" spans="1:3" s="44" customFormat="1" ht="15" customHeight="1">
      <c r="A19" s="52">
        <v>20822</v>
      </c>
      <c r="B19" s="49" t="s">
        <v>2665</v>
      </c>
      <c r="C19" s="14">
        <f>SUM(C20:C22)</f>
        <v>0</v>
      </c>
    </row>
    <row r="20" spans="1:3" s="41" customFormat="1" ht="15" customHeight="1">
      <c r="A20" s="52">
        <v>2082201</v>
      </c>
      <c r="B20" s="49" t="s">
        <v>2666</v>
      </c>
      <c r="C20" s="14">
        <v>0</v>
      </c>
    </row>
    <row r="21" spans="1:3" s="44" customFormat="1" ht="15" customHeight="1">
      <c r="A21" s="52">
        <v>2082202</v>
      </c>
      <c r="B21" s="49" t="s">
        <v>2667</v>
      </c>
      <c r="C21" s="14">
        <v>0</v>
      </c>
    </row>
    <row r="22" spans="1:3" s="44" customFormat="1" ht="15" customHeight="1">
      <c r="A22" s="52">
        <v>2082299</v>
      </c>
      <c r="B22" s="49" t="s">
        <v>2668</v>
      </c>
      <c r="C22" s="14">
        <v>0</v>
      </c>
    </row>
    <row r="23" spans="1:3" s="41" customFormat="1" ht="15" customHeight="1">
      <c r="A23" s="52">
        <v>20823</v>
      </c>
      <c r="B23" s="49" t="s">
        <v>2669</v>
      </c>
      <c r="C23" s="14">
        <f>SUM(C24:C26)</f>
        <v>0</v>
      </c>
    </row>
    <row r="24" spans="1:3" s="41" customFormat="1" ht="15" customHeight="1">
      <c r="A24" s="52">
        <v>2082301</v>
      </c>
      <c r="B24" s="49" t="s">
        <v>2666</v>
      </c>
      <c r="C24" s="14">
        <v>0</v>
      </c>
    </row>
    <row r="25" spans="1:3" s="41" customFormat="1" ht="15" customHeight="1">
      <c r="A25" s="52">
        <v>2082302</v>
      </c>
      <c r="B25" s="49" t="s">
        <v>2667</v>
      </c>
      <c r="C25" s="14">
        <v>0</v>
      </c>
    </row>
    <row r="26" spans="1:3" s="41" customFormat="1" ht="15" customHeight="1">
      <c r="A26" s="52">
        <v>2082399</v>
      </c>
      <c r="B26" s="49" t="s">
        <v>2670</v>
      </c>
      <c r="C26" s="14">
        <v>0</v>
      </c>
    </row>
    <row r="27" spans="1:3" s="44" customFormat="1" ht="15" customHeight="1">
      <c r="A27" s="27">
        <v>211</v>
      </c>
      <c r="B27" s="46" t="s">
        <v>2671</v>
      </c>
      <c r="C27" s="66">
        <f>C28+C33</f>
        <v>0</v>
      </c>
    </row>
    <row r="28" spans="1:3" s="41" customFormat="1" ht="15" customHeight="1">
      <c r="A28" s="52">
        <v>21160</v>
      </c>
      <c r="B28" s="49" t="s">
        <v>2672</v>
      </c>
      <c r="C28" s="14">
        <f>SUM(C29:C32)</f>
        <v>0</v>
      </c>
    </row>
    <row r="29" spans="1:3" s="41" customFormat="1" ht="15" customHeight="1">
      <c r="A29" s="52">
        <v>2116001</v>
      </c>
      <c r="B29" s="49" t="s">
        <v>2673</v>
      </c>
      <c r="C29" s="14">
        <v>0</v>
      </c>
    </row>
    <row r="30" spans="1:3" s="41" customFormat="1" ht="15" customHeight="1">
      <c r="A30" s="52">
        <v>2116002</v>
      </c>
      <c r="B30" s="49" t="s">
        <v>2674</v>
      </c>
      <c r="C30" s="14">
        <v>0</v>
      </c>
    </row>
    <row r="31" spans="1:3" s="41" customFormat="1" ht="15" customHeight="1">
      <c r="A31" s="52">
        <v>2116003</v>
      </c>
      <c r="B31" s="49" t="s">
        <v>2675</v>
      </c>
      <c r="C31" s="14">
        <v>0</v>
      </c>
    </row>
    <row r="32" spans="1:3" s="41" customFormat="1" ht="15" customHeight="1">
      <c r="A32" s="52">
        <v>2116099</v>
      </c>
      <c r="B32" s="49" t="s">
        <v>2676</v>
      </c>
      <c r="C32" s="14">
        <v>0</v>
      </c>
    </row>
    <row r="33" spans="1:3" s="41" customFormat="1" ht="15" customHeight="1">
      <c r="A33" s="52">
        <v>21161</v>
      </c>
      <c r="B33" s="49" t="s">
        <v>2677</v>
      </c>
      <c r="C33" s="14">
        <f>SUM(C34:C37)</f>
        <v>0</v>
      </c>
    </row>
    <row r="34" spans="1:3" s="41" customFormat="1" ht="15" customHeight="1">
      <c r="A34" s="52">
        <v>2116101</v>
      </c>
      <c r="B34" s="49" t="s">
        <v>2678</v>
      </c>
      <c r="C34" s="14">
        <v>0</v>
      </c>
    </row>
    <row r="35" spans="1:3" s="41" customFormat="1" ht="15" customHeight="1">
      <c r="A35" s="52">
        <v>2116102</v>
      </c>
      <c r="B35" s="49" t="s">
        <v>2679</v>
      </c>
      <c r="C35" s="14">
        <v>0</v>
      </c>
    </row>
    <row r="36" spans="1:3" s="41" customFormat="1" ht="15" customHeight="1">
      <c r="A36" s="52">
        <v>2116103</v>
      </c>
      <c r="B36" s="49" t="s">
        <v>2680</v>
      </c>
      <c r="C36" s="14">
        <v>0</v>
      </c>
    </row>
    <row r="37" spans="1:3" s="41" customFormat="1" ht="15" customHeight="1">
      <c r="A37" s="52">
        <v>2116104</v>
      </c>
      <c r="B37" s="49" t="s">
        <v>2681</v>
      </c>
      <c r="C37" s="14">
        <v>0</v>
      </c>
    </row>
    <row r="38" spans="1:3" s="44" customFormat="1" ht="15" customHeight="1">
      <c r="A38" s="27">
        <v>212</v>
      </c>
      <c r="B38" s="46" t="s">
        <v>2682</v>
      </c>
      <c r="C38" s="66">
        <f>SUM(C39,C52,C56,C57,C63)</f>
        <v>155579</v>
      </c>
    </row>
    <row r="39" spans="1:3" s="41" customFormat="1" ht="15" customHeight="1">
      <c r="A39" s="52">
        <v>21208</v>
      </c>
      <c r="B39" s="49" t="s">
        <v>2683</v>
      </c>
      <c r="C39" s="14">
        <f>SUM(C40:C51)</f>
        <v>134346</v>
      </c>
    </row>
    <row r="40" spans="1:3" s="41" customFormat="1" ht="15" customHeight="1">
      <c r="A40" s="52">
        <v>2120801</v>
      </c>
      <c r="B40" s="49" t="s">
        <v>2684</v>
      </c>
      <c r="C40" s="14">
        <v>19017</v>
      </c>
    </row>
    <row r="41" spans="1:3" s="41" customFormat="1" ht="15" customHeight="1">
      <c r="A41" s="52">
        <v>2120802</v>
      </c>
      <c r="B41" s="49" t="s">
        <v>2685</v>
      </c>
      <c r="C41" s="14">
        <v>108550</v>
      </c>
    </row>
    <row r="42" spans="1:3" s="41" customFormat="1" ht="15" customHeight="1">
      <c r="A42" s="52">
        <v>2120803</v>
      </c>
      <c r="B42" s="49" t="s">
        <v>2686</v>
      </c>
      <c r="C42" s="14">
        <v>3200</v>
      </c>
    </row>
    <row r="43" spans="1:3" s="41" customFormat="1" ht="15" customHeight="1">
      <c r="A43" s="52">
        <v>2120804</v>
      </c>
      <c r="B43" s="49" t="s">
        <v>2687</v>
      </c>
      <c r="C43" s="14">
        <v>0</v>
      </c>
    </row>
    <row r="44" spans="1:3" s="41" customFormat="1" ht="15" customHeight="1">
      <c r="A44" s="52">
        <v>2120805</v>
      </c>
      <c r="B44" s="49" t="s">
        <v>2688</v>
      </c>
      <c r="C44" s="14">
        <v>0</v>
      </c>
    </row>
    <row r="45" spans="1:3" s="41" customFormat="1" ht="15" customHeight="1">
      <c r="A45" s="52">
        <v>2120806</v>
      </c>
      <c r="B45" s="49" t="s">
        <v>2689</v>
      </c>
      <c r="C45" s="14">
        <v>0</v>
      </c>
    </row>
    <row r="46" spans="1:3" s="41" customFormat="1" ht="15" customHeight="1">
      <c r="A46" s="52">
        <v>2120807</v>
      </c>
      <c r="B46" s="49" t="s">
        <v>2690</v>
      </c>
      <c r="C46" s="14">
        <v>0</v>
      </c>
    </row>
    <row r="47" spans="1:3" s="41" customFormat="1" ht="15" customHeight="1">
      <c r="A47" s="52">
        <v>2120809</v>
      </c>
      <c r="B47" s="49" t="s">
        <v>2691</v>
      </c>
      <c r="C47" s="14">
        <v>862</v>
      </c>
    </row>
    <row r="48" spans="1:3" s="41" customFormat="1" ht="15" customHeight="1">
      <c r="A48" s="52">
        <v>2120810</v>
      </c>
      <c r="B48" s="49" t="s">
        <v>2692</v>
      </c>
      <c r="C48" s="14">
        <v>1210</v>
      </c>
    </row>
    <row r="49" spans="1:3" s="41" customFormat="1" ht="15" customHeight="1">
      <c r="A49" s="52">
        <v>2120811</v>
      </c>
      <c r="B49" s="49" t="s">
        <v>2693</v>
      </c>
      <c r="C49" s="14">
        <v>0</v>
      </c>
    </row>
    <row r="50" spans="1:3" s="41" customFormat="1" ht="15" customHeight="1">
      <c r="A50" s="52">
        <v>2120813</v>
      </c>
      <c r="B50" s="49" t="s">
        <v>1072</v>
      </c>
      <c r="C50" s="14">
        <v>0</v>
      </c>
    </row>
    <row r="51" spans="1:3" s="41" customFormat="1" ht="15" customHeight="1">
      <c r="A51" s="52">
        <v>2120899</v>
      </c>
      <c r="B51" s="49" t="s">
        <v>2694</v>
      </c>
      <c r="C51" s="14">
        <v>1507</v>
      </c>
    </row>
    <row r="52" spans="1:3" s="41" customFormat="1" ht="15" customHeight="1">
      <c r="A52" s="52">
        <v>21210</v>
      </c>
      <c r="B52" s="49" t="s">
        <v>2695</v>
      </c>
      <c r="C52" s="14">
        <f>SUM(C53:C55)</f>
        <v>9353</v>
      </c>
    </row>
    <row r="53" spans="1:3" s="41" customFormat="1" ht="15" customHeight="1">
      <c r="A53" s="52">
        <v>2121001</v>
      </c>
      <c r="B53" s="49" t="s">
        <v>2684</v>
      </c>
      <c r="C53" s="14">
        <v>0</v>
      </c>
    </row>
    <row r="54" spans="1:3" s="41" customFormat="1" ht="15" customHeight="1">
      <c r="A54" s="52">
        <v>2121002</v>
      </c>
      <c r="B54" s="49" t="s">
        <v>2685</v>
      </c>
      <c r="C54" s="14">
        <v>9353</v>
      </c>
    </row>
    <row r="55" spans="1:3" s="41" customFormat="1" ht="15" customHeight="1">
      <c r="A55" s="52">
        <v>2121099</v>
      </c>
      <c r="B55" s="49" t="s">
        <v>2696</v>
      </c>
      <c r="C55" s="14">
        <v>0</v>
      </c>
    </row>
    <row r="56" spans="1:3" s="41" customFormat="1" ht="15" customHeight="1">
      <c r="A56" s="52">
        <v>21211</v>
      </c>
      <c r="B56" s="49" t="s">
        <v>2697</v>
      </c>
      <c r="C56" s="14">
        <v>0</v>
      </c>
    </row>
    <row r="57" spans="1:3" s="41" customFormat="1" ht="15" customHeight="1">
      <c r="A57" s="52">
        <v>21213</v>
      </c>
      <c r="B57" s="49" t="s">
        <v>2698</v>
      </c>
      <c r="C57" s="14">
        <f>SUM(C58:C62)</f>
        <v>7880</v>
      </c>
    </row>
    <row r="58" spans="1:3" s="41" customFormat="1" ht="15" customHeight="1">
      <c r="A58" s="52">
        <v>2121301</v>
      </c>
      <c r="B58" s="49" t="s">
        <v>2699</v>
      </c>
      <c r="C58" s="14">
        <v>0</v>
      </c>
    </row>
    <row r="59" spans="1:3" s="41" customFormat="1" ht="15" customHeight="1">
      <c r="A59" s="52">
        <v>2121302</v>
      </c>
      <c r="B59" s="49" t="s">
        <v>2700</v>
      </c>
      <c r="C59" s="14">
        <v>390</v>
      </c>
    </row>
    <row r="60" spans="1:3" s="44" customFormat="1" ht="15" customHeight="1">
      <c r="A60" s="52">
        <v>2121303</v>
      </c>
      <c r="B60" s="49" t="s">
        <v>2701</v>
      </c>
      <c r="C60" s="14">
        <v>0</v>
      </c>
    </row>
    <row r="61" spans="1:3" s="41" customFormat="1" ht="15" customHeight="1">
      <c r="A61" s="52">
        <v>2121304</v>
      </c>
      <c r="B61" s="49" t="s">
        <v>2702</v>
      </c>
      <c r="C61" s="14">
        <v>0</v>
      </c>
    </row>
    <row r="62" spans="1:3" s="41" customFormat="1" ht="15" customHeight="1">
      <c r="A62" s="52">
        <v>2121399</v>
      </c>
      <c r="B62" s="49" t="s">
        <v>2703</v>
      </c>
      <c r="C62" s="14">
        <v>7490</v>
      </c>
    </row>
    <row r="63" spans="1:3" s="41" customFormat="1" ht="15" customHeight="1">
      <c r="A63" s="52">
        <v>21214</v>
      </c>
      <c r="B63" s="49" t="s">
        <v>2704</v>
      </c>
      <c r="C63" s="14">
        <f>SUM(C64:C66)</f>
        <v>4000</v>
      </c>
    </row>
    <row r="64" spans="1:3" s="41" customFormat="1" ht="15" customHeight="1">
      <c r="A64" s="52">
        <v>2121401</v>
      </c>
      <c r="B64" s="49" t="s">
        <v>2705</v>
      </c>
      <c r="C64" s="14">
        <v>0</v>
      </c>
    </row>
    <row r="65" spans="1:3" s="41" customFormat="1" ht="15" customHeight="1">
      <c r="A65" s="52">
        <v>2121402</v>
      </c>
      <c r="B65" s="49" t="s">
        <v>2706</v>
      </c>
      <c r="C65" s="14">
        <v>106</v>
      </c>
    </row>
    <row r="66" spans="1:3" s="41" customFormat="1" ht="15" customHeight="1">
      <c r="A66" s="52">
        <v>2121499</v>
      </c>
      <c r="B66" s="49" t="s">
        <v>2707</v>
      </c>
      <c r="C66" s="14">
        <v>3894</v>
      </c>
    </row>
    <row r="67" spans="1:3" s="44" customFormat="1" ht="15" customHeight="1">
      <c r="A67" s="27">
        <v>213</v>
      </c>
      <c r="B67" s="46" t="s">
        <v>2708</v>
      </c>
      <c r="C67" s="66">
        <f>SUM(C68,C73,C78)</f>
        <v>0</v>
      </c>
    </row>
    <row r="68" spans="1:3" s="41" customFormat="1" ht="15" customHeight="1">
      <c r="A68" s="52">
        <v>21366</v>
      </c>
      <c r="B68" s="49" t="s">
        <v>2709</v>
      </c>
      <c r="C68" s="14">
        <f>SUM(C69:C72)</f>
        <v>0</v>
      </c>
    </row>
    <row r="69" spans="1:3" s="41" customFormat="1" ht="15" customHeight="1">
      <c r="A69" s="52">
        <v>2136601</v>
      </c>
      <c r="B69" s="49" t="s">
        <v>2667</v>
      </c>
      <c r="C69" s="14">
        <v>0</v>
      </c>
    </row>
    <row r="70" spans="1:3" s="41" customFormat="1" ht="15" customHeight="1">
      <c r="A70" s="52">
        <v>2136602</v>
      </c>
      <c r="B70" s="49" t="s">
        <v>2710</v>
      </c>
      <c r="C70" s="14">
        <v>0</v>
      </c>
    </row>
    <row r="71" spans="1:3" s="41" customFormat="1" ht="15" customHeight="1">
      <c r="A71" s="52">
        <v>2136603</v>
      </c>
      <c r="B71" s="49" t="s">
        <v>2711</v>
      </c>
      <c r="C71" s="14">
        <v>0</v>
      </c>
    </row>
    <row r="72" spans="1:3" s="41" customFormat="1" ht="15" customHeight="1">
      <c r="A72" s="52">
        <v>2136699</v>
      </c>
      <c r="B72" s="49" t="s">
        <v>2712</v>
      </c>
      <c r="C72" s="14">
        <v>0</v>
      </c>
    </row>
    <row r="73" spans="1:3" s="41" customFormat="1" ht="15" customHeight="1">
      <c r="A73" s="52">
        <v>21367</v>
      </c>
      <c r="B73" s="49" t="s">
        <v>2713</v>
      </c>
      <c r="C73" s="14">
        <f>SUM(C74:C77)</f>
        <v>0</v>
      </c>
    </row>
    <row r="74" spans="1:3" s="41" customFormat="1" ht="15" customHeight="1">
      <c r="A74" s="52">
        <v>2136701</v>
      </c>
      <c r="B74" s="49" t="s">
        <v>2667</v>
      </c>
      <c r="C74" s="14">
        <v>0</v>
      </c>
    </row>
    <row r="75" spans="1:3" s="41" customFormat="1" ht="15" customHeight="1">
      <c r="A75" s="52">
        <v>2136702</v>
      </c>
      <c r="B75" s="49" t="s">
        <v>2710</v>
      </c>
      <c r="C75" s="14">
        <v>0</v>
      </c>
    </row>
    <row r="76" spans="1:3" s="41" customFormat="1" ht="15" customHeight="1">
      <c r="A76" s="52">
        <v>2136703</v>
      </c>
      <c r="B76" s="49" t="s">
        <v>2714</v>
      </c>
      <c r="C76" s="14">
        <v>0</v>
      </c>
    </row>
    <row r="77" spans="1:3" s="41" customFormat="1" ht="15" customHeight="1">
      <c r="A77" s="52">
        <v>2136799</v>
      </c>
      <c r="B77" s="49" t="s">
        <v>2715</v>
      </c>
      <c r="C77" s="14">
        <v>0</v>
      </c>
    </row>
    <row r="78" spans="1:3" s="44" customFormat="1" ht="15" customHeight="1">
      <c r="A78" s="52">
        <v>21369</v>
      </c>
      <c r="B78" s="49" t="s">
        <v>2716</v>
      </c>
      <c r="C78" s="14">
        <f>SUM(C79:C82)</f>
        <v>0</v>
      </c>
    </row>
    <row r="79" spans="1:3" s="41" customFormat="1" ht="15" customHeight="1">
      <c r="A79" s="52">
        <v>2136901</v>
      </c>
      <c r="B79" s="49" t="s">
        <v>806</v>
      </c>
      <c r="C79" s="14">
        <v>0</v>
      </c>
    </row>
    <row r="80" spans="1:3" s="41" customFormat="1" ht="15" customHeight="1">
      <c r="A80" s="52">
        <v>2136902</v>
      </c>
      <c r="B80" s="49" t="s">
        <v>2717</v>
      </c>
      <c r="C80" s="14">
        <v>0</v>
      </c>
    </row>
    <row r="81" spans="1:3" s="41" customFormat="1" ht="15" customHeight="1">
      <c r="A81" s="52">
        <v>2136903</v>
      </c>
      <c r="B81" s="49" t="s">
        <v>2718</v>
      </c>
      <c r="C81" s="14">
        <v>0</v>
      </c>
    </row>
    <row r="82" spans="1:3" s="41" customFormat="1" ht="15" customHeight="1">
      <c r="A82" s="52">
        <v>2136999</v>
      </c>
      <c r="B82" s="49" t="s">
        <v>2719</v>
      </c>
      <c r="C82" s="14">
        <v>0</v>
      </c>
    </row>
    <row r="83" spans="1:3" s="44" customFormat="1" ht="15" customHeight="1">
      <c r="A83" s="27">
        <v>214</v>
      </c>
      <c r="B83" s="46" t="s">
        <v>2720</v>
      </c>
      <c r="C83" s="66">
        <f>SUM(C84,C89,C94,C99,C108,C115)</f>
        <v>0</v>
      </c>
    </row>
    <row r="84" spans="1:3" s="41" customFormat="1" ht="15" customHeight="1">
      <c r="A84" s="52">
        <v>21460</v>
      </c>
      <c r="B84" s="49" t="s">
        <v>2721</v>
      </c>
      <c r="C84" s="14">
        <f>SUM(C85:C88)</f>
        <v>0</v>
      </c>
    </row>
    <row r="85" spans="1:3" s="41" customFormat="1" ht="15" customHeight="1">
      <c r="A85" s="52">
        <v>2146001</v>
      </c>
      <c r="B85" s="49" t="s">
        <v>849</v>
      </c>
      <c r="C85" s="14">
        <v>0</v>
      </c>
    </row>
    <row r="86" spans="1:3" s="41" customFormat="1" ht="15" customHeight="1">
      <c r="A86" s="52">
        <v>2146002</v>
      </c>
      <c r="B86" s="49" t="s">
        <v>850</v>
      </c>
      <c r="C86" s="14">
        <v>0</v>
      </c>
    </row>
    <row r="87" spans="1:3" s="41" customFormat="1" ht="15" customHeight="1">
      <c r="A87" s="52">
        <v>2146003</v>
      </c>
      <c r="B87" s="49" t="s">
        <v>2722</v>
      </c>
      <c r="C87" s="14">
        <v>0</v>
      </c>
    </row>
    <row r="88" spans="1:3" s="44" customFormat="1" ht="15" customHeight="1">
      <c r="A88" s="52">
        <v>2146099</v>
      </c>
      <c r="B88" s="49" t="s">
        <v>2723</v>
      </c>
      <c r="C88" s="14">
        <v>0</v>
      </c>
    </row>
    <row r="89" spans="1:3" s="41" customFormat="1" ht="15" customHeight="1">
      <c r="A89" s="52">
        <v>21462</v>
      </c>
      <c r="B89" s="49" t="s">
        <v>2724</v>
      </c>
      <c r="C89" s="14">
        <f>SUM(C90:C93)</f>
        <v>0</v>
      </c>
    </row>
    <row r="90" spans="1:3" s="41" customFormat="1" ht="15" customHeight="1">
      <c r="A90" s="52">
        <v>2146201</v>
      </c>
      <c r="B90" s="49" t="s">
        <v>2722</v>
      </c>
      <c r="C90" s="14">
        <v>0</v>
      </c>
    </row>
    <row r="91" spans="1:3" s="41" customFormat="1" ht="15" customHeight="1">
      <c r="A91" s="52">
        <v>2146202</v>
      </c>
      <c r="B91" s="49" t="s">
        <v>2725</v>
      </c>
      <c r="C91" s="14">
        <v>0</v>
      </c>
    </row>
    <row r="92" spans="1:3" s="41" customFormat="1" ht="15" customHeight="1">
      <c r="A92" s="52">
        <v>2146203</v>
      </c>
      <c r="B92" s="49" t="s">
        <v>2726</v>
      </c>
      <c r="C92" s="14">
        <v>0</v>
      </c>
    </row>
    <row r="93" spans="1:3" s="41" customFormat="1" ht="15" customHeight="1">
      <c r="A93" s="52">
        <v>2146299</v>
      </c>
      <c r="B93" s="49" t="s">
        <v>2727</v>
      </c>
      <c r="C93" s="14">
        <v>0</v>
      </c>
    </row>
    <row r="94" spans="1:3" s="41" customFormat="1" ht="15" customHeight="1">
      <c r="A94" s="52">
        <v>21463</v>
      </c>
      <c r="B94" s="49" t="s">
        <v>2728</v>
      </c>
      <c r="C94" s="14">
        <f>SUM(C95:C98)</f>
        <v>0</v>
      </c>
    </row>
    <row r="95" spans="1:3" s="41" customFormat="1" ht="15" customHeight="1">
      <c r="A95" s="52">
        <v>2146301</v>
      </c>
      <c r="B95" s="49" t="s">
        <v>856</v>
      </c>
      <c r="C95" s="14">
        <v>0</v>
      </c>
    </row>
    <row r="96" spans="1:3" s="41" customFormat="1" ht="15" customHeight="1">
      <c r="A96" s="52">
        <v>2146302</v>
      </c>
      <c r="B96" s="49" t="s">
        <v>2729</v>
      </c>
      <c r="C96" s="14">
        <v>0</v>
      </c>
    </row>
    <row r="97" spans="1:3" s="41" customFormat="1" ht="15" customHeight="1">
      <c r="A97" s="52">
        <v>2146303</v>
      </c>
      <c r="B97" s="49" t="s">
        <v>2730</v>
      </c>
      <c r="C97" s="14">
        <v>0</v>
      </c>
    </row>
    <row r="98" spans="1:3" s="41" customFormat="1" ht="15" customHeight="1">
      <c r="A98" s="52">
        <v>2146399</v>
      </c>
      <c r="B98" s="49" t="s">
        <v>2731</v>
      </c>
      <c r="C98" s="14">
        <v>0</v>
      </c>
    </row>
    <row r="99" spans="1:3" s="41" customFormat="1" ht="15" customHeight="1">
      <c r="A99" s="52">
        <v>21464</v>
      </c>
      <c r="B99" s="49" t="s">
        <v>2732</v>
      </c>
      <c r="C99" s="14">
        <f>SUM(C100:C107)</f>
        <v>0</v>
      </c>
    </row>
    <row r="100" spans="1:3" s="41" customFormat="1" ht="15" customHeight="1">
      <c r="A100" s="52">
        <v>2146401</v>
      </c>
      <c r="B100" s="49" t="s">
        <v>2733</v>
      </c>
      <c r="C100" s="14">
        <v>0</v>
      </c>
    </row>
    <row r="101" spans="1:3" s="41" customFormat="1" ht="15" customHeight="1">
      <c r="A101" s="52">
        <v>2146402</v>
      </c>
      <c r="B101" s="49" t="s">
        <v>2734</v>
      </c>
      <c r="C101" s="14">
        <v>0</v>
      </c>
    </row>
    <row r="102" spans="1:3" s="41" customFormat="1" ht="15" customHeight="1">
      <c r="A102" s="52">
        <v>2146403</v>
      </c>
      <c r="B102" s="49" t="s">
        <v>2735</v>
      </c>
      <c r="C102" s="14">
        <v>0</v>
      </c>
    </row>
    <row r="103" spans="1:3" s="41" customFormat="1" ht="15" customHeight="1">
      <c r="A103" s="52">
        <v>2146404</v>
      </c>
      <c r="B103" s="49" t="s">
        <v>2736</v>
      </c>
      <c r="C103" s="14">
        <v>0</v>
      </c>
    </row>
    <row r="104" spans="1:3" s="41" customFormat="1" ht="15" customHeight="1">
      <c r="A104" s="52">
        <v>2146405</v>
      </c>
      <c r="B104" s="49" t="s">
        <v>2737</v>
      </c>
      <c r="C104" s="14">
        <v>0</v>
      </c>
    </row>
    <row r="105" spans="1:3" s="41" customFormat="1" ht="15" customHeight="1">
      <c r="A105" s="52">
        <v>2146406</v>
      </c>
      <c r="B105" s="49" t="s">
        <v>2738</v>
      </c>
      <c r="C105" s="14">
        <v>0</v>
      </c>
    </row>
    <row r="106" spans="1:3" s="41" customFormat="1" ht="15" customHeight="1">
      <c r="A106" s="52">
        <v>2146407</v>
      </c>
      <c r="B106" s="49" t="s">
        <v>2739</v>
      </c>
      <c r="C106" s="14">
        <v>0</v>
      </c>
    </row>
    <row r="107" spans="1:3" s="41" customFormat="1" ht="15" customHeight="1">
      <c r="A107" s="52">
        <v>2146499</v>
      </c>
      <c r="B107" s="49" t="s">
        <v>2740</v>
      </c>
      <c r="C107" s="14">
        <v>0</v>
      </c>
    </row>
    <row r="108" spans="1:3" s="41" customFormat="1" ht="15" customHeight="1">
      <c r="A108" s="52">
        <v>21468</v>
      </c>
      <c r="B108" s="49" t="s">
        <v>2741</v>
      </c>
      <c r="C108" s="14">
        <f>SUM(C109:C114)</f>
        <v>0</v>
      </c>
    </row>
    <row r="109" spans="1:3" s="41" customFormat="1" ht="15" customHeight="1">
      <c r="A109" s="52">
        <v>2146801</v>
      </c>
      <c r="B109" s="49" t="s">
        <v>2742</v>
      </c>
      <c r="C109" s="14">
        <v>0</v>
      </c>
    </row>
    <row r="110" spans="1:3" s="41" customFormat="1" ht="15" customHeight="1">
      <c r="A110" s="52">
        <v>2146802</v>
      </c>
      <c r="B110" s="49" t="s">
        <v>2743</v>
      </c>
      <c r="C110" s="14">
        <v>0</v>
      </c>
    </row>
    <row r="111" spans="1:3" s="41" customFormat="1" ht="15" customHeight="1">
      <c r="A111" s="52">
        <v>2146803</v>
      </c>
      <c r="B111" s="49" t="s">
        <v>2744</v>
      </c>
      <c r="C111" s="14">
        <v>0</v>
      </c>
    </row>
    <row r="112" spans="1:3" s="44" customFormat="1" ht="15" customHeight="1">
      <c r="A112" s="52">
        <v>2146804</v>
      </c>
      <c r="B112" s="49" t="s">
        <v>2745</v>
      </c>
      <c r="C112" s="14">
        <v>0</v>
      </c>
    </row>
    <row r="113" spans="1:3" s="41" customFormat="1" ht="15" customHeight="1">
      <c r="A113" s="52">
        <v>2146805</v>
      </c>
      <c r="B113" s="49" t="s">
        <v>2746</v>
      </c>
      <c r="C113" s="14">
        <v>0</v>
      </c>
    </row>
    <row r="114" spans="1:3" s="41" customFormat="1" ht="15" customHeight="1">
      <c r="A114" s="52">
        <v>2146899</v>
      </c>
      <c r="B114" s="49" t="s">
        <v>2747</v>
      </c>
      <c r="C114" s="14">
        <v>0</v>
      </c>
    </row>
    <row r="115" spans="1:3" s="41" customFormat="1" ht="15" customHeight="1">
      <c r="A115" s="52">
        <v>21469</v>
      </c>
      <c r="B115" s="49" t="s">
        <v>2748</v>
      </c>
      <c r="C115" s="14">
        <f>SUM(C116:C123)</f>
        <v>0</v>
      </c>
    </row>
    <row r="116" spans="1:3" s="41" customFormat="1" ht="15" customHeight="1">
      <c r="A116" s="52">
        <v>2146901</v>
      </c>
      <c r="B116" s="49" t="s">
        <v>2749</v>
      </c>
      <c r="C116" s="14">
        <v>0</v>
      </c>
    </row>
    <row r="117" spans="1:3" s="41" customFormat="1" ht="15" customHeight="1">
      <c r="A117" s="52">
        <v>2146902</v>
      </c>
      <c r="B117" s="49" t="s">
        <v>877</v>
      </c>
      <c r="C117" s="14">
        <v>0</v>
      </c>
    </row>
    <row r="118" spans="1:3" s="41" customFormat="1" ht="15" customHeight="1">
      <c r="A118" s="52">
        <v>2146903</v>
      </c>
      <c r="B118" s="49" t="s">
        <v>2750</v>
      </c>
      <c r="C118" s="14">
        <v>0</v>
      </c>
    </row>
    <row r="119" spans="1:3" s="41" customFormat="1" ht="15" customHeight="1">
      <c r="A119" s="52">
        <v>2146904</v>
      </c>
      <c r="B119" s="49" t="s">
        <v>2751</v>
      </c>
      <c r="C119" s="14">
        <v>0</v>
      </c>
    </row>
    <row r="120" spans="1:3" s="41" customFormat="1" ht="15" customHeight="1">
      <c r="A120" s="52">
        <v>2146906</v>
      </c>
      <c r="B120" s="49" t="s">
        <v>2752</v>
      </c>
      <c r="C120" s="14">
        <v>0</v>
      </c>
    </row>
    <row r="121" spans="1:3" s="41" customFormat="1" ht="15" customHeight="1">
      <c r="A121" s="52">
        <v>2146907</v>
      </c>
      <c r="B121" s="49" t="s">
        <v>2753</v>
      </c>
      <c r="C121" s="14">
        <v>0</v>
      </c>
    </row>
    <row r="122" spans="1:3" s="41" customFormat="1" ht="15" customHeight="1">
      <c r="A122" s="52">
        <v>2146908</v>
      </c>
      <c r="B122" s="49" t="s">
        <v>2754</v>
      </c>
      <c r="C122" s="14">
        <v>0</v>
      </c>
    </row>
    <row r="123" spans="1:3" s="41" customFormat="1" ht="15" customHeight="1">
      <c r="A123" s="52">
        <v>2146999</v>
      </c>
      <c r="B123" s="49" t="s">
        <v>2755</v>
      </c>
      <c r="C123" s="14">
        <v>0</v>
      </c>
    </row>
    <row r="124" spans="1:3" s="44" customFormat="1" ht="15" customHeight="1">
      <c r="A124" s="27">
        <v>215</v>
      </c>
      <c r="B124" s="46" t="s">
        <v>2756</v>
      </c>
      <c r="C124" s="66">
        <f>C125</f>
        <v>0</v>
      </c>
    </row>
    <row r="125" spans="1:3" s="41" customFormat="1" ht="15" customHeight="1">
      <c r="A125" s="52">
        <v>21562</v>
      </c>
      <c r="B125" s="49" t="s">
        <v>2757</v>
      </c>
      <c r="C125" s="14">
        <f>SUM(C126:C128)</f>
        <v>0</v>
      </c>
    </row>
    <row r="126" spans="1:3" s="41" customFormat="1" ht="15" customHeight="1">
      <c r="A126" s="52">
        <v>2156201</v>
      </c>
      <c r="B126" s="49" t="s">
        <v>2758</v>
      </c>
      <c r="C126" s="14">
        <v>0</v>
      </c>
    </row>
    <row r="127" spans="1:3" s="41" customFormat="1" ht="15" customHeight="1">
      <c r="A127" s="52">
        <v>2156202</v>
      </c>
      <c r="B127" s="49" t="s">
        <v>2759</v>
      </c>
      <c r="C127" s="14">
        <v>0</v>
      </c>
    </row>
    <row r="128" spans="1:3" s="41" customFormat="1" ht="15" customHeight="1">
      <c r="A128" s="52">
        <v>2156299</v>
      </c>
      <c r="B128" s="49" t="s">
        <v>2760</v>
      </c>
      <c r="C128" s="14">
        <v>0</v>
      </c>
    </row>
    <row r="129" spans="1:3" s="44" customFormat="1" ht="15" customHeight="1">
      <c r="A129" s="27">
        <v>216</v>
      </c>
      <c r="B129" s="46" t="s">
        <v>2761</v>
      </c>
      <c r="C129" s="66">
        <f>C130</f>
        <v>63</v>
      </c>
    </row>
    <row r="130" spans="1:3" s="41" customFormat="1" ht="15" customHeight="1">
      <c r="A130" s="52">
        <v>21660</v>
      </c>
      <c r="B130" s="49" t="s">
        <v>2762</v>
      </c>
      <c r="C130" s="14">
        <f>SUM(C131:C135)</f>
        <v>63</v>
      </c>
    </row>
    <row r="131" spans="1:3" s="41" customFormat="1" ht="15" customHeight="1">
      <c r="A131" s="52">
        <v>2166001</v>
      </c>
      <c r="B131" s="49" t="s">
        <v>2763</v>
      </c>
      <c r="C131" s="14">
        <v>0</v>
      </c>
    </row>
    <row r="132" spans="1:3" s="41" customFormat="1" ht="15" customHeight="1">
      <c r="A132" s="52">
        <v>2166002</v>
      </c>
      <c r="B132" s="49" t="s">
        <v>2764</v>
      </c>
      <c r="C132" s="14">
        <v>0</v>
      </c>
    </row>
    <row r="133" spans="1:3" s="41" customFormat="1" ht="15" customHeight="1">
      <c r="A133" s="52">
        <v>2166003</v>
      </c>
      <c r="B133" s="49" t="s">
        <v>2765</v>
      </c>
      <c r="C133" s="14">
        <v>0</v>
      </c>
    </row>
    <row r="134" spans="1:3" s="41" customFormat="1" ht="15" customHeight="1">
      <c r="A134" s="52">
        <v>2166004</v>
      </c>
      <c r="B134" s="49" t="s">
        <v>2766</v>
      </c>
      <c r="C134" s="14">
        <v>63</v>
      </c>
    </row>
    <row r="135" spans="1:3" s="41" customFormat="1" ht="15" customHeight="1">
      <c r="A135" s="52">
        <v>2166099</v>
      </c>
      <c r="B135" s="49" t="s">
        <v>2767</v>
      </c>
      <c r="C135" s="14">
        <v>0</v>
      </c>
    </row>
    <row r="136" spans="1:3" s="44" customFormat="1" ht="15" customHeight="1">
      <c r="A136" s="27">
        <v>217</v>
      </c>
      <c r="B136" s="46" t="s">
        <v>2768</v>
      </c>
      <c r="C136" s="66">
        <f>SUM(C137:C138)</f>
        <v>0</v>
      </c>
    </row>
    <row r="137" spans="1:3" s="41" customFormat="1" ht="15" customHeight="1">
      <c r="A137" s="52">
        <v>2170402</v>
      </c>
      <c r="B137" s="49" t="s">
        <v>2769</v>
      </c>
      <c r="C137" s="14">
        <v>0</v>
      </c>
    </row>
    <row r="138" spans="1:3" s="41" customFormat="1" ht="15" customHeight="1">
      <c r="A138" s="52">
        <v>2170403</v>
      </c>
      <c r="B138" s="49" t="s">
        <v>2770</v>
      </c>
      <c r="C138" s="14">
        <v>0</v>
      </c>
    </row>
    <row r="139" spans="1:3" s="44" customFormat="1" ht="15" customHeight="1">
      <c r="A139" s="27">
        <v>229</v>
      </c>
      <c r="B139" s="46" t="s">
        <v>2771</v>
      </c>
      <c r="C139" s="66">
        <f>C140+C141+C150</f>
        <v>3734</v>
      </c>
    </row>
    <row r="140" spans="1:3" s="41" customFormat="1" ht="15" customHeight="1">
      <c r="A140" s="52">
        <v>22904</v>
      </c>
      <c r="B140" s="49" t="s">
        <v>2772</v>
      </c>
      <c r="C140" s="14">
        <v>1000</v>
      </c>
    </row>
    <row r="141" spans="1:3" s="41" customFormat="1" ht="15" customHeight="1">
      <c r="A141" s="52">
        <v>22908</v>
      </c>
      <c r="B141" s="49" t="s">
        <v>2773</v>
      </c>
      <c r="C141" s="14">
        <f>SUM(C142:C149)</f>
        <v>0</v>
      </c>
    </row>
    <row r="142" spans="1:3" s="41" customFormat="1" ht="15" customHeight="1">
      <c r="A142" s="52">
        <v>2290802</v>
      </c>
      <c r="B142" s="49" t="s">
        <v>2774</v>
      </c>
      <c r="C142" s="14">
        <v>0</v>
      </c>
    </row>
    <row r="143" spans="1:3" s="41" customFormat="1" ht="15" customHeight="1">
      <c r="A143" s="52">
        <v>2290803</v>
      </c>
      <c r="B143" s="49" t="s">
        <v>2775</v>
      </c>
      <c r="C143" s="14">
        <v>0</v>
      </c>
    </row>
    <row r="144" spans="1:3" s="41" customFormat="1" ht="15" customHeight="1">
      <c r="A144" s="52">
        <v>2290804</v>
      </c>
      <c r="B144" s="49" t="s">
        <v>2776</v>
      </c>
      <c r="C144" s="14"/>
    </row>
    <row r="145" spans="1:3" s="41" customFormat="1" ht="15" customHeight="1">
      <c r="A145" s="52">
        <v>2290805</v>
      </c>
      <c r="B145" s="49" t="s">
        <v>2777</v>
      </c>
      <c r="C145" s="14">
        <v>0</v>
      </c>
    </row>
    <row r="146" spans="1:3" s="41" customFormat="1" ht="15" customHeight="1">
      <c r="A146" s="52">
        <v>2290806</v>
      </c>
      <c r="B146" s="49" t="s">
        <v>2778</v>
      </c>
      <c r="C146" s="14">
        <v>0</v>
      </c>
    </row>
    <row r="147" spans="1:3" s="41" customFormat="1" ht="15" customHeight="1">
      <c r="A147" s="52">
        <v>2290807</v>
      </c>
      <c r="B147" s="49" t="s">
        <v>2779</v>
      </c>
      <c r="C147" s="14">
        <v>0</v>
      </c>
    </row>
    <row r="148" spans="1:3" s="41" customFormat="1" ht="15" customHeight="1">
      <c r="A148" s="52">
        <v>2290808</v>
      </c>
      <c r="B148" s="49" t="s">
        <v>2780</v>
      </c>
      <c r="C148" s="14">
        <v>0</v>
      </c>
    </row>
    <row r="149" spans="1:3" s="41" customFormat="1" ht="15" customHeight="1">
      <c r="A149" s="52">
        <v>2290899</v>
      </c>
      <c r="B149" s="49" t="s">
        <v>2781</v>
      </c>
      <c r="C149" s="14">
        <v>0</v>
      </c>
    </row>
    <row r="150" spans="1:3" s="41" customFormat="1" ht="15" customHeight="1">
      <c r="A150" s="52">
        <v>22960</v>
      </c>
      <c r="B150" s="49" t="s">
        <v>2782</v>
      </c>
      <c r="C150" s="14">
        <f>SUM(C151:C161)</f>
        <v>2734</v>
      </c>
    </row>
    <row r="151" spans="1:3" s="41" customFormat="1" ht="15" customHeight="1">
      <c r="A151" s="52">
        <v>2296001</v>
      </c>
      <c r="B151" s="49" t="s">
        <v>2783</v>
      </c>
      <c r="C151" s="14">
        <v>0</v>
      </c>
    </row>
    <row r="152" spans="1:3" s="41" customFormat="1" ht="15" customHeight="1">
      <c r="A152" s="52">
        <v>2296002</v>
      </c>
      <c r="B152" s="49" t="s">
        <v>2784</v>
      </c>
      <c r="C152" s="14">
        <v>1919</v>
      </c>
    </row>
    <row r="153" spans="1:3" s="41" customFormat="1" ht="15" customHeight="1">
      <c r="A153" s="52">
        <v>2296003</v>
      </c>
      <c r="B153" s="49" t="s">
        <v>2785</v>
      </c>
      <c r="C153" s="14">
        <v>719</v>
      </c>
    </row>
    <row r="154" spans="1:3" s="41" customFormat="1" ht="15" customHeight="1">
      <c r="A154" s="52">
        <v>2296004</v>
      </c>
      <c r="B154" s="49" t="s">
        <v>2786</v>
      </c>
      <c r="C154" s="14">
        <v>0</v>
      </c>
    </row>
    <row r="155" spans="1:3" s="41" customFormat="1" ht="15" customHeight="1">
      <c r="A155" s="52">
        <v>2296005</v>
      </c>
      <c r="B155" s="49" t="s">
        <v>2787</v>
      </c>
      <c r="C155" s="14">
        <v>0</v>
      </c>
    </row>
    <row r="156" spans="1:3" s="41" customFormat="1" ht="15" customHeight="1">
      <c r="A156" s="52">
        <v>2296006</v>
      </c>
      <c r="B156" s="49" t="s">
        <v>2788</v>
      </c>
      <c r="C156" s="14">
        <v>96</v>
      </c>
    </row>
    <row r="157" spans="1:3" s="41" customFormat="1" ht="15" customHeight="1">
      <c r="A157" s="52">
        <v>2296010</v>
      </c>
      <c r="B157" s="49" t="s">
        <v>2789</v>
      </c>
      <c r="C157" s="14">
        <v>0</v>
      </c>
    </row>
    <row r="158" spans="1:3" s="41" customFormat="1" ht="15" customHeight="1">
      <c r="A158" s="52">
        <v>2296011</v>
      </c>
      <c r="B158" s="49" t="s">
        <v>2790</v>
      </c>
      <c r="C158" s="14">
        <v>0</v>
      </c>
    </row>
    <row r="159" spans="1:3" s="41" customFormat="1" ht="15" customHeight="1">
      <c r="A159" s="52">
        <v>2296012</v>
      </c>
      <c r="B159" s="49" t="s">
        <v>2791</v>
      </c>
      <c r="C159" s="14">
        <v>0</v>
      </c>
    </row>
    <row r="160" spans="1:3" s="41" customFormat="1" ht="15" customHeight="1">
      <c r="A160" s="52">
        <v>2296013</v>
      </c>
      <c r="B160" s="49" t="s">
        <v>2792</v>
      </c>
      <c r="C160" s="14">
        <v>0</v>
      </c>
    </row>
    <row r="161" spans="1:3" s="41" customFormat="1" ht="15" customHeight="1">
      <c r="A161" s="52">
        <v>2296099</v>
      </c>
      <c r="B161" s="49" t="s">
        <v>2793</v>
      </c>
      <c r="C161" s="14">
        <v>0</v>
      </c>
    </row>
    <row r="162" spans="1:3" s="44" customFormat="1" ht="15" customHeight="1">
      <c r="A162" s="27">
        <v>232</v>
      </c>
      <c r="B162" s="46" t="s">
        <v>2794</v>
      </c>
      <c r="C162" s="66">
        <f>C163</f>
        <v>7073</v>
      </c>
    </row>
    <row r="163" spans="1:3" s="41" customFormat="1" ht="15" customHeight="1">
      <c r="A163" s="52">
        <v>23204</v>
      </c>
      <c r="B163" s="49" t="s">
        <v>2795</v>
      </c>
      <c r="C163" s="14">
        <f>SUM(C164:C181)</f>
        <v>7073</v>
      </c>
    </row>
    <row r="164" spans="1:3" s="41" customFormat="1" ht="15" customHeight="1">
      <c r="A164" s="52">
        <v>2320401</v>
      </c>
      <c r="B164" s="49" t="s">
        <v>2796</v>
      </c>
      <c r="C164" s="14">
        <v>0</v>
      </c>
    </row>
    <row r="165" spans="1:3" s="41" customFormat="1" ht="15" customHeight="1">
      <c r="A165" s="52">
        <v>2320402</v>
      </c>
      <c r="B165" s="49" t="s">
        <v>2797</v>
      </c>
      <c r="C165" s="14">
        <v>0</v>
      </c>
    </row>
    <row r="166" spans="1:3" s="41" customFormat="1" ht="15" customHeight="1">
      <c r="A166" s="52">
        <v>2320405</v>
      </c>
      <c r="B166" s="49" t="s">
        <v>2798</v>
      </c>
      <c r="C166" s="14">
        <v>0</v>
      </c>
    </row>
    <row r="167" spans="1:3" s="41" customFormat="1" ht="15" customHeight="1">
      <c r="A167" s="52">
        <v>2320406</v>
      </c>
      <c r="B167" s="49" t="s">
        <v>2799</v>
      </c>
      <c r="C167" s="14">
        <v>0</v>
      </c>
    </row>
    <row r="168" spans="1:3" s="41" customFormat="1" ht="15" customHeight="1">
      <c r="A168" s="52">
        <v>2320411</v>
      </c>
      <c r="B168" s="49" t="s">
        <v>2800</v>
      </c>
      <c r="C168" s="14">
        <v>7073</v>
      </c>
    </row>
    <row r="169" spans="1:3" s="41" customFormat="1" ht="15" customHeight="1">
      <c r="A169" s="52">
        <v>2320412</v>
      </c>
      <c r="B169" s="49" t="s">
        <v>2801</v>
      </c>
      <c r="C169" s="14">
        <v>0</v>
      </c>
    </row>
    <row r="170" spans="1:3" s="41" customFormat="1" ht="15" customHeight="1">
      <c r="A170" s="52">
        <v>2320413</v>
      </c>
      <c r="B170" s="49" t="s">
        <v>2802</v>
      </c>
      <c r="C170" s="14">
        <v>0</v>
      </c>
    </row>
    <row r="171" spans="1:3" s="41" customFormat="1" ht="15" customHeight="1">
      <c r="A171" s="52">
        <v>2320414</v>
      </c>
      <c r="B171" s="49" t="s">
        <v>2803</v>
      </c>
      <c r="C171" s="14">
        <v>0</v>
      </c>
    </row>
    <row r="172" spans="1:3" s="41" customFormat="1" ht="15" customHeight="1">
      <c r="A172" s="52">
        <v>2320415</v>
      </c>
      <c r="B172" s="49" t="s">
        <v>2804</v>
      </c>
      <c r="C172" s="14">
        <v>0</v>
      </c>
    </row>
    <row r="173" spans="1:3" s="41" customFormat="1" ht="15" customHeight="1">
      <c r="A173" s="52">
        <v>2320416</v>
      </c>
      <c r="B173" s="49" t="s">
        <v>2805</v>
      </c>
      <c r="C173" s="14">
        <v>0</v>
      </c>
    </row>
    <row r="174" spans="1:3" s="41" customFormat="1" ht="15" customHeight="1">
      <c r="A174" s="52">
        <v>2320417</v>
      </c>
      <c r="B174" s="49" t="s">
        <v>2806</v>
      </c>
      <c r="C174" s="14">
        <v>0</v>
      </c>
    </row>
    <row r="175" spans="1:3" s="41" customFormat="1" ht="15" customHeight="1">
      <c r="A175" s="52">
        <v>2320418</v>
      </c>
      <c r="B175" s="49" t="s">
        <v>2807</v>
      </c>
      <c r="C175" s="14">
        <v>0</v>
      </c>
    </row>
    <row r="176" spans="1:3" s="41" customFormat="1" ht="15" customHeight="1">
      <c r="A176" s="52">
        <v>2320419</v>
      </c>
      <c r="B176" s="49" t="s">
        <v>2808</v>
      </c>
      <c r="C176" s="14">
        <v>0</v>
      </c>
    </row>
    <row r="177" spans="1:3" s="41" customFormat="1" ht="15" customHeight="1">
      <c r="A177" s="52">
        <v>2320420</v>
      </c>
      <c r="B177" s="49" t="s">
        <v>2809</v>
      </c>
      <c r="C177" s="14">
        <v>0</v>
      </c>
    </row>
    <row r="178" spans="1:3" s="41" customFormat="1" ht="15" customHeight="1">
      <c r="A178" s="52">
        <v>2320431</v>
      </c>
      <c r="B178" s="49" t="s">
        <v>2810</v>
      </c>
      <c r="C178" s="14">
        <v>0</v>
      </c>
    </row>
    <row r="179" spans="1:3" s="41" customFormat="1" ht="15" customHeight="1">
      <c r="A179" s="52">
        <v>2320432</v>
      </c>
      <c r="B179" s="49" t="s">
        <v>2811</v>
      </c>
      <c r="C179" s="14">
        <v>0</v>
      </c>
    </row>
    <row r="180" spans="1:3" s="41" customFormat="1" ht="15" customHeight="1">
      <c r="A180" s="52">
        <v>2320498</v>
      </c>
      <c r="B180" s="49" t="s">
        <v>2812</v>
      </c>
      <c r="C180" s="14">
        <v>0</v>
      </c>
    </row>
    <row r="181" spans="1:3" s="41" customFormat="1" ht="15" customHeight="1">
      <c r="A181" s="52">
        <v>2320499</v>
      </c>
      <c r="B181" s="49" t="s">
        <v>2813</v>
      </c>
      <c r="C181" s="14">
        <v>0</v>
      </c>
    </row>
    <row r="182" spans="1:3" s="44" customFormat="1" ht="15" customHeight="1">
      <c r="A182" s="27">
        <v>233</v>
      </c>
      <c r="B182" s="46" t="s">
        <v>2814</v>
      </c>
      <c r="C182" s="66">
        <f>C183</f>
        <v>5</v>
      </c>
    </row>
    <row r="183" spans="1:3" s="41" customFormat="1" ht="15" customHeight="1">
      <c r="A183" s="52">
        <v>23304</v>
      </c>
      <c r="B183" s="49" t="s">
        <v>2815</v>
      </c>
      <c r="C183" s="14">
        <f>SUM(C184:C201)</f>
        <v>5</v>
      </c>
    </row>
    <row r="184" spans="1:3" s="41" customFormat="1" ht="15" customHeight="1">
      <c r="A184" s="52">
        <v>2330401</v>
      </c>
      <c r="B184" s="49" t="s">
        <v>2816</v>
      </c>
      <c r="C184" s="14">
        <v>0</v>
      </c>
    </row>
    <row r="185" spans="1:3" s="41" customFormat="1" ht="15" customHeight="1">
      <c r="A185" s="52">
        <v>2330402</v>
      </c>
      <c r="B185" s="49" t="s">
        <v>2817</v>
      </c>
      <c r="C185" s="14">
        <v>0</v>
      </c>
    </row>
    <row r="186" spans="1:3" s="41" customFormat="1" ht="15" customHeight="1">
      <c r="A186" s="52">
        <v>2330405</v>
      </c>
      <c r="B186" s="49" t="s">
        <v>2818</v>
      </c>
      <c r="C186" s="14">
        <v>0</v>
      </c>
    </row>
    <row r="187" spans="1:3" s="41" customFormat="1" ht="15" customHeight="1">
      <c r="A187" s="52">
        <v>2330406</v>
      </c>
      <c r="B187" s="49" t="s">
        <v>2819</v>
      </c>
      <c r="C187" s="14">
        <v>0</v>
      </c>
    </row>
    <row r="188" spans="1:3" s="41" customFormat="1" ht="15" customHeight="1">
      <c r="A188" s="52">
        <v>2330411</v>
      </c>
      <c r="B188" s="49" t="s">
        <v>2820</v>
      </c>
      <c r="C188" s="14">
        <v>5</v>
      </c>
    </row>
    <row r="189" spans="1:3" s="41" customFormat="1" ht="15" customHeight="1">
      <c r="A189" s="52">
        <v>2330412</v>
      </c>
      <c r="B189" s="49" t="s">
        <v>2821</v>
      </c>
      <c r="C189" s="14">
        <v>0</v>
      </c>
    </row>
    <row r="190" spans="1:3" s="41" customFormat="1" ht="15" customHeight="1">
      <c r="A190" s="52">
        <v>2330413</v>
      </c>
      <c r="B190" s="49" t="s">
        <v>2822</v>
      </c>
      <c r="C190" s="14">
        <v>0</v>
      </c>
    </row>
    <row r="191" spans="1:3" s="41" customFormat="1" ht="15" customHeight="1">
      <c r="A191" s="52">
        <v>2330414</v>
      </c>
      <c r="B191" s="49" t="s">
        <v>2823</v>
      </c>
      <c r="C191" s="14">
        <v>0</v>
      </c>
    </row>
    <row r="192" spans="1:3" s="41" customFormat="1" ht="15" customHeight="1">
      <c r="A192" s="52">
        <v>2330415</v>
      </c>
      <c r="B192" s="49" t="s">
        <v>2824</v>
      </c>
      <c r="C192" s="14">
        <v>0</v>
      </c>
    </row>
    <row r="193" spans="1:3" s="41" customFormat="1" ht="15" customHeight="1">
      <c r="A193" s="52">
        <v>2330416</v>
      </c>
      <c r="B193" s="49" t="s">
        <v>2825</v>
      </c>
      <c r="C193" s="14">
        <v>0</v>
      </c>
    </row>
    <row r="194" spans="1:3" s="41" customFormat="1" ht="15" customHeight="1">
      <c r="A194" s="52">
        <v>2330417</v>
      </c>
      <c r="B194" s="49" t="s">
        <v>2826</v>
      </c>
      <c r="C194" s="14">
        <v>0</v>
      </c>
    </row>
    <row r="195" spans="1:3" s="41" customFormat="1" ht="15" customHeight="1">
      <c r="A195" s="52">
        <v>2330418</v>
      </c>
      <c r="B195" s="49" t="s">
        <v>2827</v>
      </c>
      <c r="C195" s="14">
        <v>0</v>
      </c>
    </row>
    <row r="196" spans="1:3" s="41" customFormat="1" ht="15" customHeight="1">
      <c r="A196" s="52">
        <v>2330419</v>
      </c>
      <c r="B196" s="49" t="s">
        <v>2828</v>
      </c>
      <c r="C196" s="14">
        <v>0</v>
      </c>
    </row>
    <row r="197" spans="1:3" s="41" customFormat="1" ht="15" customHeight="1">
      <c r="A197" s="52">
        <v>2330420</v>
      </c>
      <c r="B197" s="49" t="s">
        <v>2829</v>
      </c>
      <c r="C197" s="14">
        <v>0</v>
      </c>
    </row>
    <row r="198" spans="1:3" s="41" customFormat="1" ht="15" customHeight="1">
      <c r="A198" s="52">
        <v>2330431</v>
      </c>
      <c r="B198" s="49" t="s">
        <v>2830</v>
      </c>
      <c r="C198" s="14">
        <v>0</v>
      </c>
    </row>
    <row r="199" spans="1:3" s="41" customFormat="1" ht="15" customHeight="1">
      <c r="A199" s="52">
        <v>2330432</v>
      </c>
      <c r="B199" s="49" t="s">
        <v>2831</v>
      </c>
      <c r="C199" s="14">
        <v>0</v>
      </c>
    </row>
    <row r="200" spans="1:3" s="41" customFormat="1" ht="15" customHeight="1">
      <c r="A200" s="52">
        <v>2330498</v>
      </c>
      <c r="B200" s="49" t="s">
        <v>2832</v>
      </c>
      <c r="C200" s="14">
        <v>0</v>
      </c>
    </row>
    <row r="201" spans="1:3" s="41" customFormat="1" ht="15" customHeight="1">
      <c r="A201" s="52">
        <v>2330499</v>
      </c>
      <c r="B201" s="49" t="s">
        <v>2833</v>
      </c>
      <c r="C201" s="14">
        <v>0</v>
      </c>
    </row>
    <row r="202" spans="2:3" s="41" customFormat="1" ht="15" customHeight="1">
      <c r="B202" s="53" t="s">
        <v>2834</v>
      </c>
      <c r="C202" s="145">
        <f>C182+C162+C139+C136+C129+C124+C83+C67+C38+C27+C18+C12+C4</f>
        <v>166454</v>
      </c>
    </row>
    <row r="203" spans="2:3" s="41" customFormat="1" ht="15" customHeight="1">
      <c r="B203" s="52"/>
      <c r="C203" s="116"/>
    </row>
    <row r="204" spans="2:3" s="41" customFormat="1" ht="15" customHeight="1">
      <c r="B204" s="27" t="s">
        <v>2870</v>
      </c>
      <c r="C204" s="66">
        <v>3180</v>
      </c>
    </row>
    <row r="205" spans="2:3" s="41" customFormat="1" ht="15" customHeight="1">
      <c r="B205" s="27" t="s">
        <v>2871</v>
      </c>
      <c r="C205" s="66">
        <v>68000</v>
      </c>
    </row>
    <row r="206" spans="2:3" s="41" customFormat="1" ht="15" customHeight="1">
      <c r="B206" s="27" t="s">
        <v>1332</v>
      </c>
      <c r="C206" s="66">
        <f>C207</f>
        <v>10585</v>
      </c>
    </row>
    <row r="207" spans="2:3" s="41" customFormat="1" ht="15" customHeight="1">
      <c r="B207" s="24" t="s">
        <v>2836</v>
      </c>
      <c r="C207" s="14">
        <f>C208+C209</f>
        <v>10585</v>
      </c>
    </row>
    <row r="208" spans="2:3" s="41" customFormat="1" ht="15" customHeight="1">
      <c r="B208" s="24" t="s">
        <v>2837</v>
      </c>
      <c r="C208" s="14">
        <v>10585</v>
      </c>
    </row>
    <row r="209" spans="2:3" s="41" customFormat="1" ht="15" customHeight="1">
      <c r="B209" s="24" t="s">
        <v>2838</v>
      </c>
      <c r="C209" s="14"/>
    </row>
    <row r="210" spans="2:3" s="41" customFormat="1" ht="15" customHeight="1">
      <c r="B210" s="27" t="s">
        <v>2839</v>
      </c>
      <c r="C210" s="66">
        <v>40000</v>
      </c>
    </row>
    <row r="211" spans="2:3" s="41" customFormat="1" ht="15" customHeight="1">
      <c r="B211" s="27" t="s">
        <v>2840</v>
      </c>
      <c r="C211" s="66">
        <v>22938</v>
      </c>
    </row>
    <row r="212" spans="2:6" s="41" customFormat="1" ht="15" customHeight="1">
      <c r="B212" s="37" t="s">
        <v>2872</v>
      </c>
      <c r="C212" s="66">
        <f>C202+C204+C206+C210+C211+C205</f>
        <v>311157</v>
      </c>
      <c r="F212" s="146"/>
    </row>
  </sheetData>
  <sheetProtection/>
  <autoFilter ref="A3:C202"/>
  <mergeCells count="1">
    <mergeCell ref="B1:C1"/>
  </mergeCells>
  <printOptions horizontalCentered="1"/>
  <pageMargins left="0.5096585262478807" right="0.390229004574573" top="0.8297573863052008" bottom="0.5902039723133478" header="0.5902039723133478" footer="0.309683488109919"/>
  <pageSetup horizontalDpi="600" verticalDpi="600" orientation="portrait" paperSize="9" r:id="rId1"/>
  <headerFooter>
    <oddFooter>&amp;L&amp;C&amp;"宋体,常规"&amp;11第 &amp;"宋体,常规"&amp;11&amp;P&amp;"宋体,常规"&amp;11 页，共 &amp;"宋体,常规"&amp;11&amp;N&amp;"宋体,常规"&amp;11 页&amp;R</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G12"/>
  <sheetViews>
    <sheetView defaultGridColor="0" colorId="23" workbookViewId="0" topLeftCell="A1">
      <selection activeCell="I12" sqref="I12"/>
    </sheetView>
  </sheetViews>
  <sheetFormatPr defaultColWidth="9.00390625" defaultRowHeight="13.5"/>
  <cols>
    <col min="1" max="1" width="37.50390625" style="1" customWidth="1"/>
    <col min="2" max="2" width="15.625" style="1" customWidth="1"/>
    <col min="3" max="3" width="38.875" style="1" customWidth="1"/>
    <col min="4" max="4" width="13.625" style="1" customWidth="1"/>
    <col min="5" max="5" width="9.00390625" style="1" customWidth="1"/>
    <col min="6" max="6" width="10.50390625" style="1" customWidth="1"/>
    <col min="7" max="16384" width="9.00390625" style="1" customWidth="1"/>
  </cols>
  <sheetData>
    <row r="1" spans="1:4" ht="23.25" customHeight="1">
      <c r="A1" s="3" t="s">
        <v>2873</v>
      </c>
      <c r="B1" s="3"/>
      <c r="C1" s="3"/>
      <c r="D1" s="3"/>
    </row>
    <row r="2" spans="1:4" ht="18.75" customHeight="1">
      <c r="A2" s="126"/>
      <c r="B2" s="126"/>
      <c r="C2" s="126"/>
      <c r="D2" s="40" t="s">
        <v>2843</v>
      </c>
    </row>
    <row r="3" spans="1:4" ht="30" customHeight="1">
      <c r="A3" s="127" t="s">
        <v>2844</v>
      </c>
      <c r="B3" s="127" t="s">
        <v>2845</v>
      </c>
      <c r="C3" s="127" t="s">
        <v>2844</v>
      </c>
      <c r="D3" s="127" t="s">
        <v>2845</v>
      </c>
    </row>
    <row r="4" spans="1:4" ht="30" customHeight="1">
      <c r="A4" s="128" t="s">
        <v>2846</v>
      </c>
      <c r="B4" s="129">
        <v>222239</v>
      </c>
      <c r="C4" s="130" t="s">
        <v>2847</v>
      </c>
      <c r="D4" s="129">
        <v>166454</v>
      </c>
    </row>
    <row r="5" spans="1:4" ht="30" customHeight="1">
      <c r="A5" s="128" t="s">
        <v>2848</v>
      </c>
      <c r="B5" s="129">
        <f>B6+B7</f>
        <v>3143</v>
      </c>
      <c r="C5" s="128" t="s">
        <v>2849</v>
      </c>
      <c r="D5" s="129">
        <f>D6+D7</f>
        <v>10585</v>
      </c>
    </row>
    <row r="6" spans="1:4" ht="30" customHeight="1">
      <c r="A6" s="131" t="s">
        <v>2874</v>
      </c>
      <c r="B6" s="132">
        <v>3143</v>
      </c>
      <c r="C6" s="133" t="s">
        <v>2875</v>
      </c>
      <c r="D6" s="132">
        <v>10585</v>
      </c>
    </row>
    <row r="7" spans="1:4" ht="30" customHeight="1">
      <c r="A7" s="131" t="s">
        <v>2852</v>
      </c>
      <c r="B7" s="132"/>
      <c r="C7" s="133" t="s">
        <v>2851</v>
      </c>
      <c r="D7" s="132"/>
    </row>
    <row r="8" spans="1:4" ht="30" customHeight="1">
      <c r="A8" s="135" t="s">
        <v>2853</v>
      </c>
      <c r="B8" s="132">
        <v>72500</v>
      </c>
      <c r="C8" s="136" t="s">
        <v>2854</v>
      </c>
      <c r="D8" s="134">
        <v>3180</v>
      </c>
    </row>
    <row r="9" spans="1:4" ht="30" customHeight="1">
      <c r="A9" s="135" t="s">
        <v>2855</v>
      </c>
      <c r="B9" s="132">
        <v>13275</v>
      </c>
      <c r="C9" s="136" t="s">
        <v>2876</v>
      </c>
      <c r="D9" s="134">
        <v>68000</v>
      </c>
    </row>
    <row r="10" spans="1:7" ht="30" customHeight="1">
      <c r="A10" s="135" t="s">
        <v>2857</v>
      </c>
      <c r="B10" s="132"/>
      <c r="C10" s="19" t="s">
        <v>2856</v>
      </c>
      <c r="D10" s="134">
        <v>22938</v>
      </c>
      <c r="G10" s="11"/>
    </row>
    <row r="11" spans="1:6" ht="30" customHeight="1">
      <c r="A11" s="135"/>
      <c r="B11" s="132"/>
      <c r="C11" s="19" t="s">
        <v>2858</v>
      </c>
      <c r="D11" s="134">
        <v>40000</v>
      </c>
      <c r="F11" s="10"/>
    </row>
    <row r="12" spans="1:4" ht="30" customHeight="1">
      <c r="A12" s="95" t="s">
        <v>2859</v>
      </c>
      <c r="B12" s="129">
        <f>B4+B5+B8+B9+B10+B11</f>
        <v>311157</v>
      </c>
      <c r="C12" s="95" t="s">
        <v>2860</v>
      </c>
      <c r="D12" s="129">
        <f>D4+D5+D8+D9+D10+D11</f>
        <v>311157</v>
      </c>
    </row>
  </sheetData>
  <sheetProtection/>
  <mergeCells count="1">
    <mergeCell ref="A1:D1"/>
  </mergeCells>
  <printOptions/>
  <pageMargins left="0.6999125161508876" right="0.6999125161508876" top="0.7499062639521802" bottom="0.7499062639521802" header="0.2999625102741512" footer="0.2999625102741512"/>
  <pageSetup fitToHeight="1" fitToWidth="1" horizontalDpi="600" verticalDpi="600" orientation="portrait" paperSize="9" scale="79" r:id="rId1"/>
</worksheet>
</file>

<file path=xl/worksheets/sheet27.xml><?xml version="1.0" encoding="utf-8"?>
<worksheet xmlns="http://schemas.openxmlformats.org/spreadsheetml/2006/main" xmlns:r="http://schemas.openxmlformats.org/officeDocument/2006/relationships">
  <dimension ref="A1:C33"/>
  <sheetViews>
    <sheetView defaultGridColor="0" colorId="23" workbookViewId="0" topLeftCell="B1">
      <selection activeCell="I16" sqref="I16"/>
    </sheetView>
  </sheetViews>
  <sheetFormatPr defaultColWidth="9.00390625" defaultRowHeight="13.5"/>
  <cols>
    <col min="1" max="1" width="9.00390625" style="1" hidden="1" customWidth="1"/>
    <col min="2" max="2" width="60.875" style="1" customWidth="1"/>
    <col min="3" max="3" width="22.00390625" style="1" customWidth="1"/>
    <col min="4" max="16384" width="9.00390625" style="1" customWidth="1"/>
  </cols>
  <sheetData>
    <row r="1" spans="2:3" ht="30.75" customHeight="1">
      <c r="B1" s="147" t="s">
        <v>2877</v>
      </c>
      <c r="C1" s="147"/>
    </row>
    <row r="3" spans="2:3" ht="21.75" customHeight="1">
      <c r="B3" s="60" t="s">
        <v>2878</v>
      </c>
      <c r="C3" s="60" t="s">
        <v>1157</v>
      </c>
    </row>
    <row r="4" spans="1:3" ht="21.75" customHeight="1">
      <c r="A4" s="52">
        <v>1030102</v>
      </c>
      <c r="B4" s="52" t="s">
        <v>2614</v>
      </c>
      <c r="C4" s="148"/>
    </row>
    <row r="5" spans="1:3" ht="21.75" customHeight="1">
      <c r="A5" s="52">
        <v>1030106</v>
      </c>
      <c r="B5" s="52" t="s">
        <v>2615</v>
      </c>
      <c r="C5" s="148"/>
    </row>
    <row r="6" spans="1:3" ht="21.75" customHeight="1">
      <c r="A6" s="52">
        <v>1030110</v>
      </c>
      <c r="B6" s="52" t="s">
        <v>2616</v>
      </c>
      <c r="C6" s="148"/>
    </row>
    <row r="7" spans="1:3" ht="21.75" customHeight="1">
      <c r="A7" s="52">
        <v>1030112</v>
      </c>
      <c r="B7" s="52" t="s">
        <v>2617</v>
      </c>
      <c r="C7" s="148"/>
    </row>
    <row r="8" spans="1:3" ht="21.75" customHeight="1">
      <c r="A8" s="52">
        <v>1030115</v>
      </c>
      <c r="B8" s="52" t="s">
        <v>2618</v>
      </c>
      <c r="C8" s="148"/>
    </row>
    <row r="9" spans="1:3" ht="21.75" customHeight="1">
      <c r="A9" s="52">
        <v>1030119</v>
      </c>
      <c r="B9" s="52" t="s">
        <v>2619</v>
      </c>
      <c r="C9" s="148"/>
    </row>
    <row r="10" spans="1:3" ht="21.75" customHeight="1">
      <c r="A10" s="52">
        <v>1030121</v>
      </c>
      <c r="B10" s="52" t="s">
        <v>2620</v>
      </c>
      <c r="C10" s="148">
        <v>330</v>
      </c>
    </row>
    <row r="11" spans="1:3" ht="21.75" customHeight="1">
      <c r="A11" s="52">
        <v>1030129</v>
      </c>
      <c r="B11" s="52" t="s">
        <v>2621</v>
      </c>
      <c r="C11" s="148">
        <v>194</v>
      </c>
    </row>
    <row r="12" spans="1:3" ht="21.75" customHeight="1">
      <c r="A12" s="52">
        <v>1030144</v>
      </c>
      <c r="B12" s="52" t="s">
        <v>2622</v>
      </c>
      <c r="C12" s="148"/>
    </row>
    <row r="13" spans="1:3" ht="21.75" customHeight="1">
      <c r="A13" s="52">
        <v>1030146</v>
      </c>
      <c r="B13" s="52" t="s">
        <v>2623</v>
      </c>
      <c r="C13" s="148"/>
    </row>
    <row r="14" spans="1:3" ht="21.75" customHeight="1">
      <c r="A14" s="52">
        <v>1030147</v>
      </c>
      <c r="B14" s="52" t="s">
        <v>2624</v>
      </c>
      <c r="C14" s="148"/>
    </row>
    <row r="15" spans="1:3" ht="21.75" customHeight="1">
      <c r="A15" s="52">
        <v>1030148</v>
      </c>
      <c r="B15" s="52" t="s">
        <v>2625</v>
      </c>
      <c r="C15" s="148"/>
    </row>
    <row r="16" spans="1:3" ht="21.75" customHeight="1">
      <c r="A16" s="52">
        <v>1030149</v>
      </c>
      <c r="B16" s="52" t="s">
        <v>2626</v>
      </c>
      <c r="C16" s="148">
        <v>2784</v>
      </c>
    </row>
    <row r="17" spans="1:3" ht="21.75" customHeight="1">
      <c r="A17" s="52">
        <v>1030150</v>
      </c>
      <c r="B17" s="52" t="s">
        <v>2627</v>
      </c>
      <c r="C17" s="148">
        <v>837</v>
      </c>
    </row>
    <row r="18" spans="1:3" ht="21.75" customHeight="1">
      <c r="A18" s="52">
        <v>1030152</v>
      </c>
      <c r="B18" s="52" t="s">
        <v>2628</v>
      </c>
      <c r="C18" s="148"/>
    </row>
    <row r="19" spans="1:3" ht="21.75" customHeight="1">
      <c r="A19" s="52">
        <v>1030153</v>
      </c>
      <c r="B19" s="52" t="s">
        <v>2629</v>
      </c>
      <c r="C19" s="148"/>
    </row>
    <row r="20" spans="1:3" ht="21.75" customHeight="1">
      <c r="A20" s="52">
        <v>1030154</v>
      </c>
      <c r="B20" s="52" t="s">
        <v>2630</v>
      </c>
      <c r="C20" s="148"/>
    </row>
    <row r="21" spans="1:3" ht="21.75" customHeight="1">
      <c r="A21" s="52">
        <v>1030155</v>
      </c>
      <c r="B21" s="52" t="s">
        <v>2631</v>
      </c>
      <c r="C21" s="148">
        <v>3325</v>
      </c>
    </row>
    <row r="22" spans="1:3" ht="21.75" customHeight="1">
      <c r="A22" s="52">
        <v>1030156</v>
      </c>
      <c r="B22" s="52" t="s">
        <v>2632</v>
      </c>
      <c r="C22" s="148"/>
    </row>
    <row r="23" spans="1:3" ht="21.75" customHeight="1">
      <c r="A23" s="52">
        <v>1030157</v>
      </c>
      <c r="B23" s="52" t="s">
        <v>2633</v>
      </c>
      <c r="C23" s="148"/>
    </row>
    <row r="24" spans="1:3" ht="21.75" customHeight="1">
      <c r="A24" s="52">
        <v>1030158</v>
      </c>
      <c r="B24" s="52" t="s">
        <v>2634</v>
      </c>
      <c r="C24" s="148"/>
    </row>
    <row r="25" spans="1:3" ht="21.75" customHeight="1">
      <c r="A25" s="52">
        <v>1030159</v>
      </c>
      <c r="B25" s="52" t="s">
        <v>2635</v>
      </c>
      <c r="C25" s="148"/>
    </row>
    <row r="26" spans="1:3" ht="21.75" customHeight="1">
      <c r="A26" s="52">
        <v>1030166</v>
      </c>
      <c r="B26" s="52" t="s">
        <v>2636</v>
      </c>
      <c r="C26" s="148"/>
    </row>
    <row r="27" spans="1:3" ht="21.75" customHeight="1">
      <c r="A27" s="52">
        <v>1030168</v>
      </c>
      <c r="B27" s="52" t="s">
        <v>2637</v>
      </c>
      <c r="C27" s="148"/>
    </row>
    <row r="28" spans="1:3" ht="21.75" customHeight="1">
      <c r="A28" s="52">
        <v>1030171</v>
      </c>
      <c r="B28" s="52" t="s">
        <v>2638</v>
      </c>
      <c r="C28" s="148"/>
    </row>
    <row r="29" spans="1:3" ht="21.75" customHeight="1">
      <c r="A29" s="52">
        <v>1030175</v>
      </c>
      <c r="B29" s="52" t="s">
        <v>2639</v>
      </c>
      <c r="C29" s="148"/>
    </row>
    <row r="30" spans="1:3" ht="21.75" customHeight="1">
      <c r="A30" s="52">
        <v>1030178</v>
      </c>
      <c r="B30" s="52" t="s">
        <v>2640</v>
      </c>
      <c r="C30" s="148"/>
    </row>
    <row r="31" spans="1:3" ht="21.75" customHeight="1">
      <c r="A31" s="52">
        <v>1030180</v>
      </c>
      <c r="B31" s="52" t="s">
        <v>2641</v>
      </c>
      <c r="C31" s="148"/>
    </row>
    <row r="32" spans="1:3" ht="21.75" customHeight="1">
      <c r="A32" s="52">
        <v>1030199</v>
      </c>
      <c r="B32" s="52" t="s">
        <v>2642</v>
      </c>
      <c r="C32" s="148"/>
    </row>
    <row r="33" spans="1:3" ht="21.75" customHeight="1">
      <c r="A33" s="52"/>
      <c r="B33" s="27" t="s">
        <v>2879</v>
      </c>
      <c r="C33" s="149">
        <f>SUM(C4:C32)</f>
        <v>7470</v>
      </c>
    </row>
  </sheetData>
  <sheetProtection/>
  <mergeCells count="1">
    <mergeCell ref="B1:C1"/>
  </mergeCells>
  <printOptions/>
  <pageMargins left="0.6999125161508876" right="0.6999125161508876" top="0.7499062639521802" bottom="0.7499062639521802" header="0.2999625102741512" footer="0.299962510274151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E33"/>
  <sheetViews>
    <sheetView defaultGridColor="0" colorId="23" workbookViewId="0" topLeftCell="B1">
      <selection activeCell="I13" sqref="I13"/>
    </sheetView>
  </sheetViews>
  <sheetFormatPr defaultColWidth="9.00390625" defaultRowHeight="13.5"/>
  <cols>
    <col min="1" max="1" width="14.125" style="1" hidden="1" customWidth="1"/>
    <col min="2" max="2" width="51.75390625" style="1" customWidth="1"/>
    <col min="3" max="3" width="15.00390625" style="1" customWidth="1"/>
    <col min="4" max="16384" width="9.00390625" style="1" customWidth="1"/>
  </cols>
  <sheetData>
    <row r="1" spans="1:3" ht="30.75" customHeight="1">
      <c r="A1" s="147" t="s">
        <v>2880</v>
      </c>
      <c r="B1" s="147"/>
      <c r="C1" s="147"/>
    </row>
    <row r="2" spans="1:3" ht="18.75" customHeight="1">
      <c r="A2" s="150" t="s">
        <v>2881</v>
      </c>
      <c r="B2" s="150"/>
      <c r="C2" s="150"/>
    </row>
    <row r="3" spans="2:3" ht="21.75" customHeight="1">
      <c r="B3" s="60" t="s">
        <v>2878</v>
      </c>
      <c r="C3" s="60" t="s">
        <v>1157</v>
      </c>
    </row>
    <row r="4" spans="1:3" ht="21.75" customHeight="1">
      <c r="A4" s="52">
        <v>1030102</v>
      </c>
      <c r="B4" s="52" t="s">
        <v>2614</v>
      </c>
      <c r="C4" s="148"/>
    </row>
    <row r="5" spans="1:3" ht="21.75" customHeight="1">
      <c r="A5" s="52">
        <v>1030106</v>
      </c>
      <c r="B5" s="52" t="s">
        <v>2615</v>
      </c>
      <c r="C5" s="148"/>
    </row>
    <row r="6" spans="1:3" ht="21.75" customHeight="1">
      <c r="A6" s="52">
        <v>1030110</v>
      </c>
      <c r="B6" s="52" t="s">
        <v>2616</v>
      </c>
      <c r="C6" s="148"/>
    </row>
    <row r="7" spans="1:3" ht="21.75" customHeight="1">
      <c r="A7" s="52">
        <v>1030112</v>
      </c>
      <c r="B7" s="52" t="s">
        <v>2617</v>
      </c>
      <c r="C7" s="148"/>
    </row>
    <row r="8" spans="1:3" ht="21.75" customHeight="1">
      <c r="A8" s="52">
        <v>1030115</v>
      </c>
      <c r="B8" s="52" t="s">
        <v>2618</v>
      </c>
      <c r="C8" s="148"/>
    </row>
    <row r="9" spans="1:5" ht="21.75" customHeight="1">
      <c r="A9" s="52">
        <v>1030119</v>
      </c>
      <c r="B9" s="52" t="s">
        <v>2619</v>
      </c>
      <c r="C9" s="148"/>
      <c r="E9" s="78"/>
    </row>
    <row r="10" spans="1:3" ht="21.75" customHeight="1">
      <c r="A10" s="52">
        <v>1030121</v>
      </c>
      <c r="B10" s="52" t="s">
        <v>2620</v>
      </c>
      <c r="C10" s="148">
        <v>17</v>
      </c>
    </row>
    <row r="11" spans="1:3" ht="21.75" customHeight="1">
      <c r="A11" s="52">
        <v>1030129</v>
      </c>
      <c r="B11" s="52" t="s">
        <v>2621</v>
      </c>
      <c r="C11" s="148">
        <v>148</v>
      </c>
    </row>
    <row r="12" spans="1:3" ht="21.75" customHeight="1">
      <c r="A12" s="52">
        <v>1030144</v>
      </c>
      <c r="B12" s="52" t="s">
        <v>2622</v>
      </c>
      <c r="C12" s="148"/>
    </row>
    <row r="13" spans="1:3" ht="21.75" customHeight="1">
      <c r="A13" s="52">
        <v>1030146</v>
      </c>
      <c r="B13" s="52" t="s">
        <v>2623</v>
      </c>
      <c r="C13" s="148">
        <v>147</v>
      </c>
    </row>
    <row r="14" spans="1:3" ht="21.75" customHeight="1">
      <c r="A14" s="52">
        <v>1030147</v>
      </c>
      <c r="B14" s="52" t="s">
        <v>2624</v>
      </c>
      <c r="C14" s="148"/>
    </row>
    <row r="15" spans="1:3" ht="21.75" customHeight="1">
      <c r="A15" s="52">
        <v>1030148</v>
      </c>
      <c r="B15" s="52" t="s">
        <v>2625</v>
      </c>
      <c r="C15" s="148">
        <v>8000</v>
      </c>
    </row>
    <row r="16" spans="1:3" ht="21.75" customHeight="1">
      <c r="A16" s="52">
        <v>1030149</v>
      </c>
      <c r="B16" s="52" t="s">
        <v>2626</v>
      </c>
      <c r="C16" s="148">
        <v>98</v>
      </c>
    </row>
    <row r="17" spans="1:3" ht="21.75" customHeight="1">
      <c r="A17" s="52">
        <v>1030150</v>
      </c>
      <c r="B17" s="52" t="s">
        <v>2627</v>
      </c>
      <c r="C17" s="148">
        <v>233</v>
      </c>
    </row>
    <row r="18" spans="1:3" ht="21.75" customHeight="1">
      <c r="A18" s="52">
        <v>1030152</v>
      </c>
      <c r="B18" s="52" t="s">
        <v>2628</v>
      </c>
      <c r="C18" s="148"/>
    </row>
    <row r="19" spans="1:3" ht="21.75" customHeight="1">
      <c r="A19" s="52">
        <v>1030153</v>
      </c>
      <c r="B19" s="52" t="s">
        <v>2629</v>
      </c>
      <c r="C19" s="148"/>
    </row>
    <row r="20" spans="1:3" ht="21.75" customHeight="1">
      <c r="A20" s="52">
        <v>1030154</v>
      </c>
      <c r="B20" s="52" t="s">
        <v>2630</v>
      </c>
      <c r="C20" s="148"/>
    </row>
    <row r="21" spans="1:3" ht="21.75" customHeight="1">
      <c r="A21" s="52">
        <v>1030155</v>
      </c>
      <c r="B21" s="52" t="s">
        <v>2631</v>
      </c>
      <c r="C21" s="148">
        <v>1892</v>
      </c>
    </row>
    <row r="22" spans="1:3" ht="21.75" customHeight="1">
      <c r="A22" s="52">
        <v>1030156</v>
      </c>
      <c r="B22" s="52" t="s">
        <v>2632</v>
      </c>
      <c r="C22" s="148">
        <v>50</v>
      </c>
    </row>
    <row r="23" spans="1:3" ht="21.75" customHeight="1">
      <c r="A23" s="52">
        <v>1030157</v>
      </c>
      <c r="B23" s="52" t="s">
        <v>2633</v>
      </c>
      <c r="C23" s="148"/>
    </row>
    <row r="24" spans="1:3" ht="21.75" customHeight="1">
      <c r="A24" s="52">
        <v>1030158</v>
      </c>
      <c r="B24" s="52" t="s">
        <v>2634</v>
      </c>
      <c r="C24" s="148"/>
    </row>
    <row r="25" spans="1:3" ht="21.75" customHeight="1">
      <c r="A25" s="52">
        <v>1030159</v>
      </c>
      <c r="B25" s="52" t="s">
        <v>2635</v>
      </c>
      <c r="C25" s="148"/>
    </row>
    <row r="26" spans="1:3" ht="21.75" customHeight="1">
      <c r="A26" s="52">
        <v>1030166</v>
      </c>
      <c r="B26" s="52" t="s">
        <v>2636</v>
      </c>
      <c r="C26" s="148"/>
    </row>
    <row r="27" spans="1:3" ht="21.75" customHeight="1">
      <c r="A27" s="52">
        <v>1030168</v>
      </c>
      <c r="B27" s="52" t="s">
        <v>2637</v>
      </c>
      <c r="C27" s="148"/>
    </row>
    <row r="28" spans="1:3" ht="21.75" customHeight="1">
      <c r="A28" s="52">
        <v>1030171</v>
      </c>
      <c r="B28" s="52" t="s">
        <v>2638</v>
      </c>
      <c r="C28" s="148"/>
    </row>
    <row r="29" spans="1:3" ht="21.75" customHeight="1">
      <c r="A29" s="52">
        <v>1030175</v>
      </c>
      <c r="B29" s="52" t="s">
        <v>2639</v>
      </c>
      <c r="C29" s="148"/>
    </row>
    <row r="30" spans="1:3" ht="21.75" customHeight="1">
      <c r="A30" s="52">
        <v>1030178</v>
      </c>
      <c r="B30" s="52" t="s">
        <v>2640</v>
      </c>
      <c r="C30" s="148"/>
    </row>
    <row r="31" spans="1:3" ht="21.75" customHeight="1">
      <c r="A31" s="52">
        <v>1030180</v>
      </c>
      <c r="B31" s="52" t="s">
        <v>2641</v>
      </c>
      <c r="C31" s="148"/>
    </row>
    <row r="32" spans="1:3" ht="21.75" customHeight="1">
      <c r="A32" s="52">
        <v>1030199</v>
      </c>
      <c r="B32" s="52" t="s">
        <v>2642</v>
      </c>
      <c r="C32" s="148"/>
    </row>
    <row r="33" spans="1:3" s="17" customFormat="1" ht="21.75" customHeight="1">
      <c r="A33" s="27"/>
      <c r="B33" s="27" t="s">
        <v>2882</v>
      </c>
      <c r="C33" s="149">
        <f>SUM(C4:C32)</f>
        <v>10585</v>
      </c>
    </row>
  </sheetData>
  <sheetProtection/>
  <mergeCells count="2">
    <mergeCell ref="A1:C1"/>
    <mergeCell ref="A2:C2"/>
  </mergeCells>
  <printOptions/>
  <pageMargins left="0.6999125161508876" right="0.6999125161508876" top="0.7499062639521802" bottom="0.7499062639521802" header="0.2999625102741512" footer="0.299962510274151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53"/>
  <sheetViews>
    <sheetView showZeros="0" defaultGridColor="0" colorId="23" workbookViewId="0" topLeftCell="B19">
      <selection activeCell="B39" sqref="B39"/>
    </sheetView>
  </sheetViews>
  <sheetFormatPr defaultColWidth="9.00390625" defaultRowHeight="13.5"/>
  <cols>
    <col min="1" max="1" width="9.00390625" style="1" hidden="1" customWidth="1"/>
    <col min="2" max="2" width="40.375" style="1" customWidth="1"/>
    <col min="3" max="3" width="14.875" style="1" customWidth="1"/>
    <col min="4" max="4" width="14.375" style="1" customWidth="1"/>
    <col min="5" max="16384" width="9.00390625" style="1" customWidth="1"/>
  </cols>
  <sheetData>
    <row r="1" spans="2:4" ht="23.25" customHeight="1">
      <c r="B1" s="151" t="s">
        <v>2883</v>
      </c>
      <c r="C1" s="151"/>
      <c r="D1" s="151"/>
    </row>
    <row r="2" spans="2:4" ht="13.5" customHeight="1">
      <c r="B2" s="81" t="s">
        <v>1306</v>
      </c>
      <c r="C2" s="81"/>
      <c r="D2" s="81"/>
    </row>
    <row r="3" spans="2:4" s="82" customFormat="1" ht="21" customHeight="1">
      <c r="B3" s="42" t="s">
        <v>60</v>
      </c>
      <c r="C3" s="42" t="s">
        <v>1455</v>
      </c>
      <c r="D3" s="42" t="s">
        <v>1456</v>
      </c>
    </row>
    <row r="4" spans="1:4" s="82" customFormat="1" ht="21" customHeight="1">
      <c r="A4" s="52">
        <v>1030102</v>
      </c>
      <c r="B4" s="52" t="s">
        <v>2614</v>
      </c>
      <c r="C4" s="42"/>
      <c r="D4" s="42"/>
    </row>
    <row r="5" spans="1:4" s="82" customFormat="1" ht="21" customHeight="1">
      <c r="A5" s="52">
        <v>1030106</v>
      </c>
      <c r="B5" s="52" t="s">
        <v>2615</v>
      </c>
      <c r="C5" s="42"/>
      <c r="D5" s="42"/>
    </row>
    <row r="6" spans="1:4" s="82" customFormat="1" ht="21" customHeight="1">
      <c r="A6" s="52">
        <v>1030110</v>
      </c>
      <c r="B6" s="52" t="s">
        <v>2616</v>
      </c>
      <c r="C6" s="42"/>
      <c r="D6" s="42"/>
    </row>
    <row r="7" spans="1:4" s="82" customFormat="1" ht="21" customHeight="1">
      <c r="A7" s="52">
        <v>1030112</v>
      </c>
      <c r="B7" s="52" t="s">
        <v>2617</v>
      </c>
      <c r="C7" s="42"/>
      <c r="D7" s="42"/>
    </row>
    <row r="8" spans="1:4" s="82" customFormat="1" ht="21" customHeight="1">
      <c r="A8" s="52">
        <v>1030115</v>
      </c>
      <c r="B8" s="52" t="s">
        <v>2618</v>
      </c>
      <c r="C8" s="42"/>
      <c r="D8" s="42"/>
    </row>
    <row r="9" spans="1:4" s="82" customFormat="1" ht="21" customHeight="1">
      <c r="A9" s="52">
        <v>1030119</v>
      </c>
      <c r="B9" s="52" t="s">
        <v>2619</v>
      </c>
      <c r="C9" s="42"/>
      <c r="D9" s="42"/>
    </row>
    <row r="10" spans="1:4" s="82" customFormat="1" ht="21" customHeight="1">
      <c r="A10" s="52">
        <v>1030121</v>
      </c>
      <c r="B10" s="52" t="s">
        <v>2620</v>
      </c>
      <c r="C10" s="42"/>
      <c r="D10" s="42"/>
    </row>
    <row r="11" spans="1:4" s="82" customFormat="1" ht="21" customHeight="1">
      <c r="A11" s="52">
        <v>1030129</v>
      </c>
      <c r="B11" s="52" t="s">
        <v>2621</v>
      </c>
      <c r="C11" s="42"/>
      <c r="D11" s="42"/>
    </row>
    <row r="12" spans="1:4" s="82" customFormat="1" ht="21" customHeight="1">
      <c r="A12" s="52">
        <v>1030144</v>
      </c>
      <c r="B12" s="52" t="s">
        <v>2622</v>
      </c>
      <c r="C12" s="42"/>
      <c r="D12" s="42"/>
    </row>
    <row r="13" spans="1:4" s="82" customFormat="1" ht="21" customHeight="1">
      <c r="A13" s="52">
        <v>1030146</v>
      </c>
      <c r="B13" s="52" t="s">
        <v>2623</v>
      </c>
      <c r="C13" s="139">
        <v>13484</v>
      </c>
      <c r="D13" s="139">
        <v>10370</v>
      </c>
    </row>
    <row r="14" spans="1:4" s="82" customFormat="1" ht="21" customHeight="1">
      <c r="A14" s="52">
        <v>1030147</v>
      </c>
      <c r="B14" s="52" t="s">
        <v>2624</v>
      </c>
      <c r="C14" s="139">
        <v>537</v>
      </c>
      <c r="D14" s="139">
        <v>615</v>
      </c>
    </row>
    <row r="15" spans="1:4" s="82" customFormat="1" ht="21" customHeight="1">
      <c r="A15" s="52">
        <v>1030148</v>
      </c>
      <c r="B15" s="52" t="s">
        <v>2625</v>
      </c>
      <c r="C15" s="139">
        <v>411155</v>
      </c>
      <c r="D15" s="139">
        <v>356515</v>
      </c>
    </row>
    <row r="16" spans="1:4" s="82" customFormat="1" ht="21" customHeight="1">
      <c r="A16" s="52">
        <v>1030149</v>
      </c>
      <c r="B16" s="52" t="s">
        <v>2626</v>
      </c>
      <c r="C16" s="139"/>
      <c r="D16" s="139"/>
    </row>
    <row r="17" spans="1:4" s="82" customFormat="1" ht="21" customHeight="1">
      <c r="A17" s="52">
        <v>1030150</v>
      </c>
      <c r="B17" s="52" t="s">
        <v>2627</v>
      </c>
      <c r="C17" s="139"/>
      <c r="D17" s="139"/>
    </row>
    <row r="18" spans="1:4" s="82" customFormat="1" ht="21" customHeight="1">
      <c r="A18" s="52">
        <v>1030152</v>
      </c>
      <c r="B18" s="52" t="s">
        <v>2628</v>
      </c>
      <c r="C18" s="139"/>
      <c r="D18" s="139"/>
    </row>
    <row r="19" spans="1:4" s="82" customFormat="1" ht="21" customHeight="1">
      <c r="A19" s="52">
        <v>1030153</v>
      </c>
      <c r="B19" s="52" t="s">
        <v>2629</v>
      </c>
      <c r="C19" s="139"/>
      <c r="D19" s="139"/>
    </row>
    <row r="20" spans="1:4" s="82" customFormat="1" ht="21" customHeight="1">
      <c r="A20" s="52">
        <v>1030154</v>
      </c>
      <c r="B20" s="52" t="s">
        <v>2630</v>
      </c>
      <c r="C20" s="139"/>
      <c r="D20" s="139"/>
    </row>
    <row r="21" spans="1:4" s="82" customFormat="1" ht="21" customHeight="1">
      <c r="A21" s="52">
        <v>1030155</v>
      </c>
      <c r="B21" s="52" t="s">
        <v>2631</v>
      </c>
      <c r="C21" s="139"/>
      <c r="D21" s="139"/>
    </row>
    <row r="22" spans="1:4" s="82" customFormat="1" ht="21" customHeight="1">
      <c r="A22" s="52">
        <v>1030156</v>
      </c>
      <c r="B22" s="52" t="s">
        <v>2632</v>
      </c>
      <c r="C22" s="139">
        <v>11097</v>
      </c>
      <c r="D22" s="139">
        <v>8650</v>
      </c>
    </row>
    <row r="23" spans="1:4" s="82" customFormat="1" ht="21" customHeight="1">
      <c r="A23" s="52">
        <v>1030157</v>
      </c>
      <c r="B23" s="52" t="s">
        <v>2633</v>
      </c>
      <c r="C23" s="139"/>
      <c r="D23" s="139"/>
    </row>
    <row r="24" spans="1:4" s="82" customFormat="1" ht="21" customHeight="1">
      <c r="A24" s="52">
        <v>1030158</v>
      </c>
      <c r="B24" s="52" t="s">
        <v>2634</v>
      </c>
      <c r="C24" s="139"/>
      <c r="D24" s="139"/>
    </row>
    <row r="25" spans="1:4" s="82" customFormat="1" ht="21" customHeight="1">
      <c r="A25" s="52">
        <v>1030159</v>
      </c>
      <c r="B25" s="52" t="s">
        <v>2635</v>
      </c>
      <c r="C25" s="139"/>
      <c r="D25" s="139"/>
    </row>
    <row r="26" spans="1:4" s="82" customFormat="1" ht="21" customHeight="1">
      <c r="A26" s="52">
        <v>1030166</v>
      </c>
      <c r="B26" s="52" t="s">
        <v>2636</v>
      </c>
      <c r="C26" s="139"/>
      <c r="D26" s="139"/>
    </row>
    <row r="27" spans="1:4" s="82" customFormat="1" ht="21" customHeight="1">
      <c r="A27" s="52">
        <v>1030168</v>
      </c>
      <c r="B27" s="52" t="s">
        <v>2637</v>
      </c>
      <c r="C27" s="139"/>
      <c r="D27" s="139"/>
    </row>
    <row r="28" spans="1:4" s="82" customFormat="1" ht="21" customHeight="1">
      <c r="A28" s="52">
        <v>1030171</v>
      </c>
      <c r="B28" s="52" t="s">
        <v>2638</v>
      </c>
      <c r="C28" s="139"/>
      <c r="D28" s="139"/>
    </row>
    <row r="29" spans="1:4" s="82" customFormat="1" ht="21" customHeight="1">
      <c r="A29" s="52">
        <v>1030175</v>
      </c>
      <c r="B29" s="52" t="s">
        <v>2639</v>
      </c>
      <c r="C29" s="139"/>
      <c r="D29" s="139"/>
    </row>
    <row r="30" spans="1:4" s="82" customFormat="1" ht="21" customHeight="1">
      <c r="A30" s="52">
        <v>1030178</v>
      </c>
      <c r="B30" s="52" t="s">
        <v>2640</v>
      </c>
      <c r="C30" s="139">
        <v>4143</v>
      </c>
      <c r="D30" s="139">
        <v>4200</v>
      </c>
    </row>
    <row r="31" spans="1:4" s="82" customFormat="1" ht="21" customHeight="1">
      <c r="A31" s="52">
        <v>1030180</v>
      </c>
      <c r="B31" s="52" t="s">
        <v>2641</v>
      </c>
      <c r="C31" s="139"/>
      <c r="D31" s="139"/>
    </row>
    <row r="32" spans="1:4" s="82" customFormat="1" ht="21" customHeight="1">
      <c r="A32" s="52">
        <v>1030199</v>
      </c>
      <c r="B32" s="52" t="s">
        <v>2642</v>
      </c>
      <c r="C32" s="13">
        <v>3829</v>
      </c>
      <c r="D32" s="13">
        <v>1000</v>
      </c>
    </row>
    <row r="33" spans="2:4" s="82" customFormat="1" ht="21" customHeight="1">
      <c r="B33" s="42" t="s">
        <v>2884</v>
      </c>
      <c r="C33" s="54">
        <f>SUM(C4:C32)</f>
        <v>444245</v>
      </c>
      <c r="D33" s="54">
        <f>SUM(D4:D32)</f>
        <v>381350</v>
      </c>
    </row>
    <row r="34" spans="2:4" s="82" customFormat="1" ht="21" customHeight="1">
      <c r="B34" s="122" t="s">
        <v>2644</v>
      </c>
      <c r="C34" s="88">
        <f>C35+C36</f>
        <v>0</v>
      </c>
      <c r="D34" s="88">
        <f>D35+D36</f>
        <v>0</v>
      </c>
    </row>
    <row r="35" spans="2:4" s="82" customFormat="1" ht="21" customHeight="1">
      <c r="B35" s="24" t="s">
        <v>2645</v>
      </c>
      <c r="C35" s="88"/>
      <c r="D35" s="88"/>
    </row>
    <row r="36" spans="2:4" s="82" customFormat="1" ht="21" customHeight="1">
      <c r="B36" s="24" t="s">
        <v>2646</v>
      </c>
      <c r="C36" s="88"/>
      <c r="D36" s="88"/>
    </row>
    <row r="37" spans="2:4" s="82" customFormat="1" ht="21" customHeight="1">
      <c r="B37" s="33" t="s">
        <v>2555</v>
      </c>
      <c r="C37" s="88">
        <f>C38</f>
        <v>0</v>
      </c>
      <c r="D37" s="88">
        <f>D38</f>
        <v>2721</v>
      </c>
    </row>
    <row r="38" spans="2:4" s="82" customFormat="1" ht="21" customHeight="1">
      <c r="B38" s="22" t="s">
        <v>2863</v>
      </c>
      <c r="C38" s="88">
        <f>C39+C40</f>
        <v>0</v>
      </c>
      <c r="D38" s="88">
        <f>D39+D40</f>
        <v>2721</v>
      </c>
    </row>
    <row r="39" spans="2:4" s="82" customFormat="1" ht="21" customHeight="1">
      <c r="B39" s="24" t="s">
        <v>2864</v>
      </c>
      <c r="C39" s="29"/>
      <c r="D39" s="29">
        <v>2721</v>
      </c>
    </row>
    <row r="40" spans="2:4" s="82" customFormat="1" ht="21" customHeight="1">
      <c r="B40" s="24" t="s">
        <v>2865</v>
      </c>
      <c r="C40" s="29"/>
      <c r="D40" s="29"/>
    </row>
    <row r="41" spans="2:4" s="82" customFormat="1" ht="21" customHeight="1">
      <c r="B41" s="27" t="s">
        <v>1321</v>
      </c>
      <c r="C41" s="36"/>
      <c r="D41" s="33"/>
    </row>
    <row r="42" spans="2:4" s="82" customFormat="1" ht="21" customHeight="1">
      <c r="B42" s="27" t="s">
        <v>1322</v>
      </c>
      <c r="C42" s="36"/>
      <c r="D42" s="36"/>
    </row>
    <row r="43" spans="2:4" s="82" customFormat="1" ht="21" customHeight="1">
      <c r="B43" s="114"/>
      <c r="C43" s="29"/>
      <c r="D43" s="29"/>
    </row>
    <row r="44" spans="2:4" s="82" customFormat="1" ht="21" customHeight="1">
      <c r="B44" s="37" t="s">
        <v>2648</v>
      </c>
      <c r="C44" s="141"/>
      <c r="D44" s="141">
        <f>D33+D34+D37+D41+D42</f>
        <v>384071</v>
      </c>
    </row>
    <row r="53" ht="13.5">
      <c r="D53" s="10"/>
    </row>
  </sheetData>
  <sheetProtection/>
  <mergeCells count="2">
    <mergeCell ref="B1:D1"/>
    <mergeCell ref="B2:D2"/>
  </mergeCells>
  <printOptions horizontalCentered="1"/>
  <pageMargins left="0.7096334705202598" right="0.7096334705202598" top="0.8297573863052008" bottom="0.6596397696517584" header="0.5902039723133478" footer="0.309683488109919"/>
  <pageSetup horizontalDpi="600" verticalDpi="600" orientation="portrait" paperSize="9" r:id="rId1"/>
  <headerFooter>
    <oddFooter>&amp;L&amp;C&amp;"宋体,常规"&amp;11第 &amp;"宋体,常规"&amp;11&amp;P&amp;"宋体,常规"&amp;11 页，共 &amp;"宋体,常规"&amp;11&amp;N&amp;"宋体,常规"&amp;11 页&amp;R</oddFooter>
  </headerFooter>
</worksheet>
</file>

<file path=xl/worksheets/sheet3.xml><?xml version="1.0" encoding="utf-8"?>
<worksheet xmlns="http://schemas.openxmlformats.org/spreadsheetml/2006/main" xmlns:r="http://schemas.openxmlformats.org/officeDocument/2006/relationships">
  <dimension ref="A1:B83"/>
  <sheetViews>
    <sheetView showZeros="0" defaultGridColor="0" colorId="23" workbookViewId="0" topLeftCell="A1">
      <selection activeCell="B10" sqref="B10"/>
    </sheetView>
  </sheetViews>
  <sheetFormatPr defaultColWidth="9.00390625" defaultRowHeight="13.5"/>
  <cols>
    <col min="1" max="1" width="54.75390625" style="38" customWidth="1"/>
    <col min="2" max="2" width="28.125" style="38" customWidth="1"/>
    <col min="3" max="16384" width="9.00390625" style="38" customWidth="1"/>
  </cols>
  <sheetData>
    <row r="1" spans="1:2" ht="19.5" customHeight="1">
      <c r="A1" s="39" t="s">
        <v>1154</v>
      </c>
      <c r="B1" s="39"/>
    </row>
    <row r="2" ht="15" customHeight="1">
      <c r="B2" s="59" t="s">
        <v>1155</v>
      </c>
    </row>
    <row r="3" spans="1:2" ht="17.25" customHeight="1">
      <c r="A3" s="60" t="s">
        <v>1156</v>
      </c>
      <c r="B3" s="60" t="s">
        <v>1157</v>
      </c>
    </row>
    <row r="4" spans="1:2" s="61" customFormat="1" ht="17.25" customHeight="1">
      <c r="A4" s="19" t="s">
        <v>1158</v>
      </c>
      <c r="B4" s="62">
        <f>SUM(B5:B8)</f>
        <v>214278.5</v>
      </c>
    </row>
    <row r="5" spans="1:2" ht="17.25" customHeight="1">
      <c r="A5" s="63" t="s">
        <v>1159</v>
      </c>
      <c r="B5" s="64">
        <v>150920.6</v>
      </c>
    </row>
    <row r="6" spans="1:2" ht="17.25" customHeight="1">
      <c r="A6" s="63" t="s">
        <v>1160</v>
      </c>
      <c r="B6" s="64">
        <v>28286.3</v>
      </c>
    </row>
    <row r="7" spans="1:2" ht="17.25" customHeight="1">
      <c r="A7" s="63" t="s">
        <v>1161</v>
      </c>
      <c r="B7" s="64">
        <v>18588.6</v>
      </c>
    </row>
    <row r="8" spans="1:2" ht="13.5" customHeight="1">
      <c r="A8" s="63" t="s">
        <v>1162</v>
      </c>
      <c r="B8" s="64">
        <v>16483</v>
      </c>
    </row>
    <row r="9" spans="1:2" s="61" customFormat="1" ht="17.25" customHeight="1">
      <c r="A9" s="19" t="s">
        <v>1163</v>
      </c>
      <c r="B9" s="62">
        <f>SUM(B10:B19)</f>
        <v>257796.1</v>
      </c>
    </row>
    <row r="10" spans="1:2" ht="17.25" customHeight="1">
      <c r="A10" s="63" t="s">
        <v>1164</v>
      </c>
      <c r="B10" s="64">
        <v>28855</v>
      </c>
    </row>
    <row r="11" spans="1:2" ht="17.25" customHeight="1">
      <c r="A11" s="63" t="s">
        <v>1165</v>
      </c>
      <c r="B11" s="64">
        <v>1179</v>
      </c>
    </row>
    <row r="12" spans="1:2" ht="17.25" customHeight="1">
      <c r="A12" s="63" t="s">
        <v>1166</v>
      </c>
      <c r="B12" s="64">
        <v>709</v>
      </c>
    </row>
    <row r="13" spans="1:2" ht="17.25" customHeight="1">
      <c r="A13" s="63" t="s">
        <v>1167</v>
      </c>
      <c r="B13" s="64">
        <v>177</v>
      </c>
    </row>
    <row r="14" spans="1:2" ht="17.25" customHeight="1">
      <c r="A14" s="63" t="s">
        <v>1168</v>
      </c>
      <c r="B14" s="64">
        <v>18026</v>
      </c>
    </row>
    <row r="15" spans="1:2" ht="17.25" customHeight="1">
      <c r="A15" s="63" t="s">
        <v>1169</v>
      </c>
      <c r="B15" s="64">
        <v>1631.1</v>
      </c>
    </row>
    <row r="16" spans="1:2" ht="17.25" customHeight="1">
      <c r="A16" s="63" t="s">
        <v>1170</v>
      </c>
      <c r="B16" s="64">
        <v>38</v>
      </c>
    </row>
    <row r="17" spans="1:2" ht="17.25" customHeight="1">
      <c r="A17" s="63" t="s">
        <v>1171</v>
      </c>
      <c r="B17" s="64">
        <v>4406</v>
      </c>
    </row>
    <row r="18" spans="1:2" ht="17.25" customHeight="1">
      <c r="A18" s="63" t="s">
        <v>1172</v>
      </c>
      <c r="B18" s="64">
        <v>525</v>
      </c>
    </row>
    <row r="19" spans="1:2" ht="17.25" customHeight="1">
      <c r="A19" s="63" t="s">
        <v>1173</v>
      </c>
      <c r="B19" s="64">
        <f>131555+74238-3543</f>
        <v>202250</v>
      </c>
    </row>
    <row r="20" spans="1:2" s="61" customFormat="1" ht="17.25" customHeight="1">
      <c r="A20" s="19" t="s">
        <v>1174</v>
      </c>
      <c r="B20" s="62">
        <f>SUM(B21:B27)</f>
        <v>118683</v>
      </c>
    </row>
    <row r="21" spans="1:2" ht="17.25" customHeight="1">
      <c r="A21" s="63" t="s">
        <v>1175</v>
      </c>
      <c r="B21" s="64">
        <v>3959</v>
      </c>
    </row>
    <row r="22" spans="1:2" ht="17.25" customHeight="1">
      <c r="A22" s="63" t="s">
        <v>1176</v>
      </c>
      <c r="B22" s="64">
        <v>58386</v>
      </c>
    </row>
    <row r="23" spans="1:2" ht="17.25" customHeight="1">
      <c r="A23" s="63" t="s">
        <v>1177</v>
      </c>
      <c r="B23" s="64">
        <v>431</v>
      </c>
    </row>
    <row r="24" spans="1:2" ht="17.25" customHeight="1">
      <c r="A24" s="63" t="s">
        <v>1178</v>
      </c>
      <c r="B24" s="64">
        <v>10044</v>
      </c>
    </row>
    <row r="25" spans="1:2" ht="17.25" customHeight="1">
      <c r="A25" s="63" t="s">
        <v>1179</v>
      </c>
      <c r="B25" s="64">
        <v>2772</v>
      </c>
    </row>
    <row r="26" spans="1:2" ht="17.25" customHeight="1">
      <c r="A26" s="63" t="s">
        <v>1180</v>
      </c>
      <c r="B26" s="64">
        <v>240</v>
      </c>
    </row>
    <row r="27" spans="1:2" ht="17.25" customHeight="1">
      <c r="A27" s="63" t="s">
        <v>1181</v>
      </c>
      <c r="B27" s="64">
        <v>42851</v>
      </c>
    </row>
    <row r="28" spans="1:2" s="61" customFormat="1" ht="17.25" customHeight="1">
      <c r="A28" s="19" t="s">
        <v>1182</v>
      </c>
      <c r="B28" s="62">
        <f>SUM(B29:B34)</f>
        <v>0</v>
      </c>
    </row>
    <row r="29" spans="1:2" ht="17.25" customHeight="1">
      <c r="A29" s="63" t="s">
        <v>1175</v>
      </c>
      <c r="B29" s="64"/>
    </row>
    <row r="30" spans="1:2" ht="17.25" customHeight="1">
      <c r="A30" s="63" t="s">
        <v>1176</v>
      </c>
      <c r="B30" s="64"/>
    </row>
    <row r="31" spans="1:2" ht="17.25" customHeight="1">
      <c r="A31" s="63" t="s">
        <v>1177</v>
      </c>
      <c r="B31" s="64"/>
    </row>
    <row r="32" spans="1:2" ht="17.25" customHeight="1">
      <c r="A32" s="63" t="s">
        <v>1179</v>
      </c>
      <c r="B32" s="64"/>
    </row>
    <row r="33" spans="1:2" ht="17.25" customHeight="1">
      <c r="A33" s="63" t="s">
        <v>1180</v>
      </c>
      <c r="B33" s="64"/>
    </row>
    <row r="34" spans="1:2" ht="17.25" customHeight="1">
      <c r="A34" s="63" t="s">
        <v>1181</v>
      </c>
      <c r="B34" s="64"/>
    </row>
    <row r="35" spans="1:2" s="61" customFormat="1" ht="17.25" customHeight="1">
      <c r="A35" s="19" t="s">
        <v>1183</v>
      </c>
      <c r="B35" s="62">
        <f>SUM(B36:B38)</f>
        <v>458654</v>
      </c>
    </row>
    <row r="36" spans="1:2" ht="17.25" customHeight="1">
      <c r="A36" s="63" t="s">
        <v>1184</v>
      </c>
      <c r="B36" s="64">
        <v>281240</v>
      </c>
    </row>
    <row r="37" spans="1:2" ht="17.25" customHeight="1">
      <c r="A37" s="63" t="s">
        <v>1185</v>
      </c>
      <c r="B37" s="64">
        <f>94872+74238</f>
        <v>169110</v>
      </c>
    </row>
    <row r="38" spans="1:2" ht="17.25" customHeight="1">
      <c r="A38" s="63" t="s">
        <v>1186</v>
      </c>
      <c r="B38" s="64">
        <v>8304</v>
      </c>
    </row>
    <row r="39" spans="1:2" s="61" customFormat="1" ht="17.25" customHeight="1">
      <c r="A39" s="19" t="s">
        <v>1187</v>
      </c>
      <c r="B39" s="62">
        <f>SUM(B40:B41)</f>
        <v>8038</v>
      </c>
    </row>
    <row r="40" spans="1:2" ht="17.25" customHeight="1">
      <c r="A40" s="63" t="s">
        <v>1188</v>
      </c>
      <c r="B40" s="64">
        <v>8038</v>
      </c>
    </row>
    <row r="41" spans="1:2" ht="17.25" customHeight="1">
      <c r="A41" s="63" t="s">
        <v>1189</v>
      </c>
      <c r="B41" s="64"/>
    </row>
    <row r="42" spans="1:2" s="61" customFormat="1" ht="17.25" customHeight="1">
      <c r="A42" s="19" t="s">
        <v>1190</v>
      </c>
      <c r="B42" s="62">
        <f>SUM(B43:B45)</f>
        <v>61926</v>
      </c>
    </row>
    <row r="43" spans="1:2" ht="17.25" customHeight="1">
      <c r="A43" s="63" t="s">
        <v>1191</v>
      </c>
      <c r="B43" s="64">
        <v>383</v>
      </c>
    </row>
    <row r="44" spans="1:2" ht="17.25" customHeight="1">
      <c r="A44" s="63" t="s">
        <v>1192</v>
      </c>
      <c r="B44" s="64">
        <v>0</v>
      </c>
    </row>
    <row r="45" spans="1:2" ht="17.25" customHeight="1">
      <c r="A45" s="63" t="s">
        <v>1193</v>
      </c>
      <c r="B45" s="64">
        <v>61543</v>
      </c>
    </row>
    <row r="46" spans="1:2" s="61" customFormat="1" ht="17.25" customHeight="1">
      <c r="A46" s="19" t="s">
        <v>1194</v>
      </c>
      <c r="B46" s="62">
        <f>SUM(B47:B48)</f>
        <v>136</v>
      </c>
    </row>
    <row r="47" spans="1:2" ht="17.25" customHeight="1">
      <c r="A47" s="63" t="s">
        <v>1195</v>
      </c>
      <c r="B47" s="64">
        <v>136</v>
      </c>
    </row>
    <row r="48" spans="1:2" ht="17.25" customHeight="1">
      <c r="A48" s="63" t="s">
        <v>1196</v>
      </c>
      <c r="B48" s="64"/>
    </row>
    <row r="49" spans="1:2" s="61" customFormat="1" ht="17.25" customHeight="1">
      <c r="A49" s="19" t="s">
        <v>1197</v>
      </c>
      <c r="B49" s="62">
        <f>SUM(B50:B54)</f>
        <v>123271.4</v>
      </c>
    </row>
    <row r="50" spans="1:2" ht="17.25" customHeight="1">
      <c r="A50" s="63" t="s">
        <v>1198</v>
      </c>
      <c r="B50" s="64">
        <v>20892</v>
      </c>
    </row>
    <row r="51" spans="1:2" ht="17.25" customHeight="1">
      <c r="A51" s="63" t="s">
        <v>1199</v>
      </c>
      <c r="B51" s="64">
        <v>4974</v>
      </c>
    </row>
    <row r="52" spans="1:2" ht="17.25" customHeight="1">
      <c r="A52" s="63" t="s">
        <v>1200</v>
      </c>
      <c r="B52" s="64">
        <v>674</v>
      </c>
    </row>
    <row r="53" spans="1:2" ht="17.25" customHeight="1">
      <c r="A53" s="63" t="s">
        <v>1201</v>
      </c>
      <c r="B53" s="64">
        <v>22784.4</v>
      </c>
    </row>
    <row r="54" spans="1:2" ht="17.25" customHeight="1">
      <c r="A54" s="63" t="s">
        <v>1202</v>
      </c>
      <c r="B54" s="64">
        <v>73947</v>
      </c>
    </row>
    <row r="55" spans="1:2" s="61" customFormat="1" ht="17.25" customHeight="1">
      <c r="A55" s="19" t="s">
        <v>1203</v>
      </c>
      <c r="B55" s="62">
        <f>B56</f>
        <v>3390</v>
      </c>
    </row>
    <row r="56" spans="1:2" ht="17.25" customHeight="1">
      <c r="A56" s="63" t="s">
        <v>1204</v>
      </c>
      <c r="B56" s="64">
        <v>3390</v>
      </c>
    </row>
    <row r="57" spans="1:2" ht="17.25" customHeight="1">
      <c r="A57" s="63" t="s">
        <v>1205</v>
      </c>
      <c r="B57" s="64">
        <v>0</v>
      </c>
    </row>
    <row r="58" spans="1:2" s="61" customFormat="1" ht="17.25" customHeight="1">
      <c r="A58" s="19" t="s">
        <v>1206</v>
      </c>
      <c r="B58" s="62">
        <f>SUM(B59:B62)</f>
        <v>40408</v>
      </c>
    </row>
    <row r="59" spans="1:2" ht="17.25" customHeight="1">
      <c r="A59" s="63" t="s">
        <v>1207</v>
      </c>
      <c r="B59" s="64">
        <v>38784</v>
      </c>
    </row>
    <row r="60" spans="1:2" ht="17.25" customHeight="1">
      <c r="A60" s="63" t="s">
        <v>1208</v>
      </c>
      <c r="B60" s="64">
        <v>1598</v>
      </c>
    </row>
    <row r="61" spans="1:2" ht="17.25" customHeight="1">
      <c r="A61" s="63" t="s">
        <v>1209</v>
      </c>
      <c r="B61" s="64">
        <v>26</v>
      </c>
    </row>
    <row r="62" spans="1:2" ht="17.25" customHeight="1">
      <c r="A62" s="63" t="s">
        <v>1210</v>
      </c>
      <c r="B62" s="64">
        <v>0</v>
      </c>
    </row>
    <row r="63" spans="1:2" s="61" customFormat="1" ht="17.25" customHeight="1">
      <c r="A63" s="19" t="s">
        <v>1211</v>
      </c>
      <c r="B63" s="62">
        <v>14521</v>
      </c>
    </row>
    <row r="64" spans="1:2" ht="17.25" customHeight="1">
      <c r="A64" s="63" t="s">
        <v>1212</v>
      </c>
      <c r="B64" s="64">
        <v>20787</v>
      </c>
    </row>
    <row r="65" spans="1:2" ht="17.25" customHeight="1">
      <c r="A65" s="63" t="s">
        <v>1213</v>
      </c>
      <c r="B65" s="64">
        <v>0</v>
      </c>
    </row>
    <row r="66" spans="1:2" s="61" customFormat="1" ht="17.25" customHeight="1">
      <c r="A66" s="19" t="s">
        <v>1214</v>
      </c>
      <c r="B66" s="64"/>
    </row>
    <row r="67" spans="1:2" ht="17.25" customHeight="1">
      <c r="A67" s="63" t="s">
        <v>1215</v>
      </c>
      <c r="B67" s="64"/>
    </row>
    <row r="68" spans="1:2" ht="17.25" customHeight="1">
      <c r="A68" s="63" t="s">
        <v>1216</v>
      </c>
      <c r="B68" s="64"/>
    </row>
    <row r="69" spans="1:2" ht="17.25" customHeight="1">
      <c r="A69" s="63" t="s">
        <v>1217</v>
      </c>
      <c r="B69" s="64"/>
    </row>
    <row r="70" spans="1:2" ht="17.25" customHeight="1">
      <c r="A70" s="63" t="s">
        <v>1218</v>
      </c>
      <c r="B70" s="64"/>
    </row>
    <row r="71" spans="1:2" s="61" customFormat="1" ht="17.25" customHeight="1">
      <c r="A71" s="19" t="s">
        <v>1219</v>
      </c>
      <c r="B71" s="64"/>
    </row>
    <row r="72" spans="1:2" ht="17.25" customHeight="1">
      <c r="A72" s="63" t="s">
        <v>1220</v>
      </c>
      <c r="B72" s="64"/>
    </row>
    <row r="73" spans="1:2" ht="17.25" customHeight="1">
      <c r="A73" s="63" t="s">
        <v>1221</v>
      </c>
      <c r="B73" s="64">
        <v>0</v>
      </c>
    </row>
    <row r="74" spans="1:2" s="61" customFormat="1" ht="17.25" customHeight="1">
      <c r="A74" s="19" t="s">
        <v>1222</v>
      </c>
      <c r="B74" s="62">
        <f>SUM(B75:B78)</f>
        <v>77419</v>
      </c>
    </row>
    <row r="75" spans="1:2" ht="17.25" customHeight="1">
      <c r="A75" s="63" t="s">
        <v>1223</v>
      </c>
      <c r="B75" s="64">
        <v>0</v>
      </c>
    </row>
    <row r="76" spans="1:2" ht="17.25" customHeight="1">
      <c r="A76" s="63" t="s">
        <v>1224</v>
      </c>
      <c r="B76" s="64">
        <v>0</v>
      </c>
    </row>
    <row r="77" spans="1:2" ht="17.25" customHeight="1">
      <c r="A77" s="63" t="s">
        <v>1225</v>
      </c>
      <c r="B77" s="64">
        <v>2254</v>
      </c>
    </row>
    <row r="78" spans="1:2" ht="17.25" customHeight="1">
      <c r="A78" s="63" t="s">
        <v>1226</v>
      </c>
      <c r="B78" s="64">
        <v>75165</v>
      </c>
    </row>
    <row r="79" spans="1:2" s="61" customFormat="1" ht="17.25" customHeight="1">
      <c r="A79" s="19" t="s">
        <v>1227</v>
      </c>
      <c r="B79" s="62">
        <f>B74+B71+B66+B63+B58+B55+B49+B46+B42+B39+B35+B28+B20+B9+B4</f>
        <v>1378521</v>
      </c>
    </row>
    <row r="80" ht="13.5" customHeight="1"/>
    <row r="81" ht="13.5" customHeight="1"/>
    <row r="82" ht="13.5">
      <c r="B82" s="58"/>
    </row>
    <row r="83" ht="13.5">
      <c r="B83" s="58"/>
    </row>
  </sheetData>
  <sheetProtection/>
  <autoFilter ref="A3:B79"/>
  <mergeCells count="1">
    <mergeCell ref="A1:B1"/>
  </mergeCells>
  <printOptions/>
  <pageMargins left="0.6999125161508876" right="0.6999125161508876" top="0.7499062639521802" bottom="0.7499062639521802" header="0.2999625102741512" footer="0.299962510274151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D241"/>
  <sheetViews>
    <sheetView showZeros="0" defaultGridColor="0" colorId="23" workbookViewId="0" topLeftCell="A1">
      <pane xSplit="2" ySplit="3" topLeftCell="C106" activePane="bottomRight" state="frozen"/>
      <selection pane="topLeft" activeCell="A1" sqref="A1"/>
      <selection pane="topRight" activeCell="A1" sqref="A1"/>
      <selection pane="bottomLeft" activeCell="A1" sqref="A1"/>
      <selection pane="bottomRight" activeCell="G7" sqref="G7"/>
    </sheetView>
  </sheetViews>
  <sheetFormatPr defaultColWidth="9.00390625" defaultRowHeight="13.5"/>
  <cols>
    <col min="1" max="1" width="9.00390625" style="1" hidden="1" customWidth="1"/>
    <col min="2" max="2" width="54.00390625" style="1" customWidth="1"/>
    <col min="3" max="3" width="12.25390625" style="1" customWidth="1"/>
    <col min="4" max="4" width="13.125" style="1" customWidth="1"/>
    <col min="5" max="16384" width="9.00390625" style="1" customWidth="1"/>
  </cols>
  <sheetData>
    <row r="1" spans="2:4" ht="22.5" customHeight="1">
      <c r="B1" s="39" t="s">
        <v>2885</v>
      </c>
      <c r="C1" s="39"/>
      <c r="D1" s="39"/>
    </row>
    <row r="2" ht="13.5" customHeight="1">
      <c r="D2" s="113" t="s">
        <v>2543</v>
      </c>
    </row>
    <row r="3" spans="2:4" s="41" customFormat="1" ht="24.75" customHeight="1">
      <c r="B3" s="152" t="s">
        <v>2886</v>
      </c>
      <c r="C3" s="152" t="s">
        <v>2887</v>
      </c>
      <c r="D3" s="152" t="s">
        <v>2888</v>
      </c>
    </row>
    <row r="4" spans="1:4" s="44" customFormat="1" ht="24.75" customHeight="1">
      <c r="A4" s="153">
        <v>206</v>
      </c>
      <c r="B4" s="62" t="s">
        <v>2889</v>
      </c>
      <c r="C4" s="154">
        <f>C5</f>
        <v>0</v>
      </c>
      <c r="D4" s="154">
        <f>D5</f>
        <v>0</v>
      </c>
    </row>
    <row r="5" spans="1:4" s="44" customFormat="1" ht="24.75" customHeight="1">
      <c r="A5" s="153">
        <v>20610</v>
      </c>
      <c r="B5" s="153" t="s">
        <v>2890</v>
      </c>
      <c r="C5" s="154">
        <f>SUM(C6:C11)</f>
        <v>0</v>
      </c>
      <c r="D5" s="154">
        <f>SUM(D6:D11)</f>
        <v>0</v>
      </c>
    </row>
    <row r="6" spans="1:4" s="41" customFormat="1" ht="24.75" customHeight="1">
      <c r="A6" s="155">
        <v>2061001</v>
      </c>
      <c r="B6" s="155" t="s">
        <v>2891</v>
      </c>
      <c r="C6" s="154"/>
      <c r="D6" s="156"/>
    </row>
    <row r="7" spans="1:4" s="41" customFormat="1" ht="24.75" customHeight="1">
      <c r="A7" s="155">
        <v>2061001</v>
      </c>
      <c r="B7" s="155" t="s">
        <v>2892</v>
      </c>
      <c r="C7" s="154"/>
      <c r="D7" s="156"/>
    </row>
    <row r="8" spans="1:4" s="41" customFormat="1" ht="24.75" customHeight="1">
      <c r="A8" s="155">
        <v>2061001</v>
      </c>
      <c r="B8" s="155" t="s">
        <v>2893</v>
      </c>
      <c r="C8" s="154"/>
      <c r="D8" s="156"/>
    </row>
    <row r="9" spans="1:4" s="41" customFormat="1" ht="24.75" customHeight="1">
      <c r="A9" s="155">
        <v>2061001</v>
      </c>
      <c r="B9" s="155" t="s">
        <v>2894</v>
      </c>
      <c r="C9" s="154"/>
      <c r="D9" s="156"/>
    </row>
    <row r="10" spans="1:4" s="41" customFormat="1" ht="24.75" customHeight="1">
      <c r="A10" s="155">
        <v>2061001</v>
      </c>
      <c r="B10" s="155" t="s">
        <v>2895</v>
      </c>
      <c r="C10" s="154"/>
      <c r="D10" s="156"/>
    </row>
    <row r="11" spans="1:4" s="41" customFormat="1" ht="24.75" customHeight="1">
      <c r="A11" s="155">
        <v>2061001</v>
      </c>
      <c r="B11" s="155" t="s">
        <v>2896</v>
      </c>
      <c r="C11" s="154"/>
      <c r="D11" s="156"/>
    </row>
    <row r="12" spans="1:4" s="44" customFormat="1" ht="24.75" customHeight="1">
      <c r="A12" s="153">
        <v>207</v>
      </c>
      <c r="B12" s="62" t="s">
        <v>2897</v>
      </c>
      <c r="C12" s="157">
        <f>C13+C18+C24</f>
        <v>569</v>
      </c>
      <c r="D12" s="157">
        <f>D13+D18+D24</f>
        <v>0</v>
      </c>
    </row>
    <row r="13" spans="1:4" s="44" customFormat="1" ht="24.75" customHeight="1">
      <c r="A13" s="153">
        <v>20707</v>
      </c>
      <c r="B13" s="153" t="s">
        <v>2898</v>
      </c>
      <c r="C13" s="157">
        <f>SUM(C14:C17)</f>
        <v>239</v>
      </c>
      <c r="D13" s="157">
        <f>SUM(D14:D17)</f>
        <v>0</v>
      </c>
    </row>
    <row r="14" spans="1:4" s="41" customFormat="1" ht="24.75" customHeight="1">
      <c r="A14" s="155">
        <v>2070701</v>
      </c>
      <c r="B14" s="155" t="s">
        <v>2899</v>
      </c>
      <c r="C14" s="64"/>
      <c r="D14" s="64"/>
    </row>
    <row r="15" spans="1:4" s="41" customFormat="1" ht="24.75" customHeight="1">
      <c r="A15" s="155">
        <v>2070702</v>
      </c>
      <c r="B15" s="155" t="s">
        <v>2900</v>
      </c>
      <c r="C15" s="64">
        <v>17</v>
      </c>
      <c r="D15" s="64"/>
    </row>
    <row r="16" spans="1:4" s="41" customFormat="1" ht="24.75" customHeight="1">
      <c r="A16" s="155">
        <v>2070703</v>
      </c>
      <c r="B16" s="155" t="s">
        <v>2901</v>
      </c>
      <c r="C16" s="64">
        <v>0</v>
      </c>
      <c r="D16" s="64"/>
    </row>
    <row r="17" spans="1:4" s="41" customFormat="1" ht="24.75" customHeight="1">
      <c r="A17" s="155">
        <v>2070799</v>
      </c>
      <c r="B17" s="155" t="s">
        <v>2902</v>
      </c>
      <c r="C17" s="64">
        <v>222</v>
      </c>
      <c r="D17" s="64"/>
    </row>
    <row r="18" spans="1:4" s="44" customFormat="1" ht="24.75" customHeight="1">
      <c r="A18" s="153">
        <v>20709</v>
      </c>
      <c r="B18" s="153" t="s">
        <v>2903</v>
      </c>
      <c r="C18" s="157">
        <f>SUM(C19:C23)</f>
        <v>330</v>
      </c>
      <c r="D18" s="157">
        <f>SUM(D19:D23)</f>
        <v>0</v>
      </c>
    </row>
    <row r="19" spans="1:4" s="41" customFormat="1" ht="24.75" customHeight="1">
      <c r="A19" s="155">
        <v>2070901</v>
      </c>
      <c r="B19" s="155" t="s">
        <v>2904</v>
      </c>
      <c r="C19" s="64"/>
      <c r="D19" s="64"/>
    </row>
    <row r="20" spans="1:4" s="41" customFormat="1" ht="24.75" customHeight="1">
      <c r="A20" s="155">
        <v>2070902</v>
      </c>
      <c r="B20" s="155" t="s">
        <v>2905</v>
      </c>
      <c r="C20" s="64"/>
      <c r="D20" s="64"/>
    </row>
    <row r="21" spans="1:4" s="41" customFormat="1" ht="24.75" customHeight="1">
      <c r="A21" s="155">
        <v>2070903</v>
      </c>
      <c r="B21" s="155" t="s">
        <v>2906</v>
      </c>
      <c r="C21" s="64"/>
      <c r="D21" s="64"/>
    </row>
    <row r="22" spans="1:4" s="41" customFormat="1" ht="24.75" customHeight="1">
      <c r="A22" s="155">
        <v>2070904</v>
      </c>
      <c r="B22" s="155" t="s">
        <v>2907</v>
      </c>
      <c r="C22" s="64">
        <v>330</v>
      </c>
      <c r="D22" s="64"/>
    </row>
    <row r="23" spans="1:4" s="41" customFormat="1" ht="24.75" customHeight="1">
      <c r="A23" s="155">
        <v>2070999</v>
      </c>
      <c r="B23" s="155" t="s">
        <v>2908</v>
      </c>
      <c r="C23" s="64"/>
      <c r="D23" s="64"/>
    </row>
    <row r="24" spans="1:4" s="44" customFormat="1" ht="24.75" customHeight="1">
      <c r="A24" s="153">
        <v>20710</v>
      </c>
      <c r="B24" s="153" t="s">
        <v>2909</v>
      </c>
      <c r="C24" s="157">
        <f>SUM(C25:C26)</f>
        <v>0</v>
      </c>
      <c r="D24" s="157">
        <f>SUM(D25:D26)</f>
        <v>0</v>
      </c>
    </row>
    <row r="25" spans="1:4" s="41" customFormat="1" ht="24.75" customHeight="1">
      <c r="A25" s="155">
        <v>2071001</v>
      </c>
      <c r="B25" s="155" t="s">
        <v>2910</v>
      </c>
      <c r="C25" s="64"/>
      <c r="D25" s="64"/>
    </row>
    <row r="26" spans="1:4" s="41" customFormat="1" ht="24.75" customHeight="1">
      <c r="A26" s="155">
        <v>2071099</v>
      </c>
      <c r="B26" s="155" t="s">
        <v>2911</v>
      </c>
      <c r="C26" s="64"/>
      <c r="D26" s="64"/>
    </row>
    <row r="27" spans="1:4" s="44" customFormat="1" ht="24.75" customHeight="1">
      <c r="A27" s="153">
        <v>208</v>
      </c>
      <c r="B27" s="153" t="s">
        <v>2912</v>
      </c>
      <c r="C27" s="157">
        <f>C28+C32+C36</f>
        <v>2986</v>
      </c>
      <c r="D27" s="157">
        <f>D28+D32+D36</f>
        <v>116</v>
      </c>
    </row>
    <row r="28" spans="1:4" s="44" customFormat="1" ht="24.75" customHeight="1">
      <c r="A28" s="153">
        <v>20822</v>
      </c>
      <c r="B28" s="153" t="s">
        <v>2913</v>
      </c>
      <c r="C28" s="157">
        <f>SUM(C29:C31)</f>
        <v>2986</v>
      </c>
      <c r="D28" s="157">
        <f>SUM(D29:D31)</f>
        <v>116</v>
      </c>
    </row>
    <row r="29" spans="1:4" s="41" customFormat="1" ht="24.75" customHeight="1">
      <c r="A29" s="155">
        <v>2082201</v>
      </c>
      <c r="B29" s="155" t="s">
        <v>2914</v>
      </c>
      <c r="C29" s="64">
        <v>2936</v>
      </c>
      <c r="D29" s="64">
        <v>116</v>
      </c>
    </row>
    <row r="30" spans="1:4" s="41" customFormat="1" ht="24.75" customHeight="1">
      <c r="A30" s="155">
        <v>2082202</v>
      </c>
      <c r="B30" s="155" t="s">
        <v>2915</v>
      </c>
      <c r="C30" s="64">
        <v>50</v>
      </c>
      <c r="D30" s="64"/>
    </row>
    <row r="31" spans="1:4" s="41" customFormat="1" ht="24.75" customHeight="1">
      <c r="A31" s="155">
        <v>2082299</v>
      </c>
      <c r="B31" s="155" t="s">
        <v>2916</v>
      </c>
      <c r="C31" s="64"/>
      <c r="D31" s="64"/>
    </row>
    <row r="32" spans="1:4" s="44" customFormat="1" ht="24.75" customHeight="1">
      <c r="A32" s="153">
        <v>20823</v>
      </c>
      <c r="B32" s="153" t="s">
        <v>2917</v>
      </c>
      <c r="C32" s="157">
        <f>SUM(C33:C35)</f>
        <v>0</v>
      </c>
      <c r="D32" s="157">
        <f>SUM(D33:D35)</f>
        <v>0</v>
      </c>
    </row>
    <row r="33" spans="1:4" s="41" customFormat="1" ht="24.75" customHeight="1">
      <c r="A33" s="155">
        <v>2082301</v>
      </c>
      <c r="B33" s="155" t="s">
        <v>2914</v>
      </c>
      <c r="C33" s="64">
        <v>0</v>
      </c>
      <c r="D33" s="64">
        <v>0</v>
      </c>
    </row>
    <row r="34" spans="1:4" s="41" customFormat="1" ht="24.75" customHeight="1">
      <c r="A34" s="155">
        <v>2082302</v>
      </c>
      <c r="B34" s="155" t="s">
        <v>2915</v>
      </c>
      <c r="C34" s="64"/>
      <c r="D34" s="64"/>
    </row>
    <row r="35" spans="1:4" s="41" customFormat="1" ht="24.75" customHeight="1">
      <c r="A35" s="155">
        <v>2082399</v>
      </c>
      <c r="B35" s="155" t="s">
        <v>2918</v>
      </c>
      <c r="C35" s="64"/>
      <c r="D35" s="64"/>
    </row>
    <row r="36" spans="1:4" s="44" customFormat="1" ht="24.75" customHeight="1">
      <c r="A36" s="153">
        <v>20829</v>
      </c>
      <c r="B36" s="153" t="s">
        <v>2919</v>
      </c>
      <c r="C36" s="157">
        <f>C37+C38</f>
        <v>0</v>
      </c>
      <c r="D36" s="157">
        <f>D37+D38</f>
        <v>0</v>
      </c>
    </row>
    <row r="37" spans="1:4" s="41" customFormat="1" ht="24.75" customHeight="1">
      <c r="A37" s="155">
        <v>2082901</v>
      </c>
      <c r="B37" s="155" t="s">
        <v>2915</v>
      </c>
      <c r="C37" s="64"/>
      <c r="D37" s="64"/>
    </row>
    <row r="38" spans="1:4" s="41" customFormat="1" ht="24.75" customHeight="1">
      <c r="A38" s="155">
        <v>2082999</v>
      </c>
      <c r="B38" s="155" t="s">
        <v>2920</v>
      </c>
      <c r="C38" s="64"/>
      <c r="D38" s="64"/>
    </row>
    <row r="39" spans="1:4" s="44" customFormat="1" ht="24.75" customHeight="1">
      <c r="A39" s="153">
        <v>211</v>
      </c>
      <c r="B39" s="153" t="s">
        <v>2921</v>
      </c>
      <c r="C39" s="157">
        <f>C40+C45</f>
        <v>0</v>
      </c>
      <c r="D39" s="157">
        <f>D40+D45</f>
        <v>0</v>
      </c>
    </row>
    <row r="40" spans="1:4" s="44" customFormat="1" ht="24.75" customHeight="1">
      <c r="A40" s="153">
        <v>21160</v>
      </c>
      <c r="B40" s="153" t="s">
        <v>2922</v>
      </c>
      <c r="C40" s="157">
        <f>SUM(C41:C44)</f>
        <v>0</v>
      </c>
      <c r="D40" s="157">
        <f>SUM(D41:D44)</f>
        <v>0</v>
      </c>
    </row>
    <row r="41" spans="1:4" s="41" customFormat="1" ht="24.75" customHeight="1">
      <c r="A41" s="155">
        <v>2116001</v>
      </c>
      <c r="B41" s="155" t="s">
        <v>2923</v>
      </c>
      <c r="C41" s="64"/>
      <c r="D41" s="64"/>
    </row>
    <row r="42" spans="1:4" s="41" customFormat="1" ht="24.75" customHeight="1">
      <c r="A42" s="155">
        <v>2116002</v>
      </c>
      <c r="B42" s="155" t="s">
        <v>2924</v>
      </c>
      <c r="C42" s="64"/>
      <c r="D42" s="64"/>
    </row>
    <row r="43" spans="1:4" s="41" customFormat="1" ht="24.75" customHeight="1">
      <c r="A43" s="155">
        <v>2116003</v>
      </c>
      <c r="B43" s="155" t="s">
        <v>2925</v>
      </c>
      <c r="C43" s="64"/>
      <c r="D43" s="64"/>
    </row>
    <row r="44" spans="1:4" s="41" customFormat="1" ht="24.75" customHeight="1">
      <c r="A44" s="155">
        <v>2116099</v>
      </c>
      <c r="B44" s="155" t="s">
        <v>2926</v>
      </c>
      <c r="C44" s="64"/>
      <c r="D44" s="64"/>
    </row>
    <row r="45" spans="1:4" s="44" customFormat="1" ht="24.75" customHeight="1">
      <c r="A45" s="153">
        <v>21161</v>
      </c>
      <c r="B45" s="153" t="s">
        <v>2927</v>
      </c>
      <c r="C45" s="157">
        <f>SUM(C46:C49)</f>
        <v>0</v>
      </c>
      <c r="D45" s="157">
        <f>SUM(D46:D49)</f>
        <v>0</v>
      </c>
    </row>
    <row r="46" spans="1:4" s="41" customFormat="1" ht="24.75" customHeight="1">
      <c r="A46" s="155">
        <v>2116101</v>
      </c>
      <c r="B46" s="155" t="s">
        <v>2928</v>
      </c>
      <c r="C46" s="64"/>
      <c r="D46" s="64"/>
    </row>
    <row r="47" spans="1:4" s="41" customFormat="1" ht="24.75" customHeight="1">
      <c r="A47" s="155">
        <v>2116102</v>
      </c>
      <c r="B47" s="155" t="s">
        <v>2929</v>
      </c>
      <c r="C47" s="64"/>
      <c r="D47" s="64"/>
    </row>
    <row r="48" spans="1:4" s="41" customFormat="1" ht="24.75" customHeight="1">
      <c r="A48" s="155">
        <v>2116103</v>
      </c>
      <c r="B48" s="155" t="s">
        <v>2930</v>
      </c>
      <c r="C48" s="64"/>
      <c r="D48" s="64"/>
    </row>
    <row r="49" spans="1:4" s="41" customFormat="1" ht="24.75" customHeight="1">
      <c r="A49" s="155">
        <v>2116104</v>
      </c>
      <c r="B49" s="155" t="s">
        <v>2931</v>
      </c>
      <c r="C49" s="64"/>
      <c r="D49" s="64"/>
    </row>
    <row r="50" spans="1:4" s="44" customFormat="1" ht="24.75" customHeight="1">
      <c r="A50" s="153">
        <v>212</v>
      </c>
      <c r="B50" s="153" t="s">
        <v>2932</v>
      </c>
      <c r="C50" s="157">
        <f>C51+C64+C68+C69+C75+C79+C83+C87+C93</f>
        <v>457565</v>
      </c>
      <c r="D50" s="157">
        <f>D51+D64+D68+D69+D75+D79+D83+D87+D93</f>
        <v>316657</v>
      </c>
    </row>
    <row r="51" spans="1:4" s="44" customFormat="1" ht="24.75" customHeight="1">
      <c r="A51" s="153">
        <v>21208</v>
      </c>
      <c r="B51" s="153" t="s">
        <v>2933</v>
      </c>
      <c r="C51" s="157">
        <f>SUM(C52:C63)</f>
        <v>428811</v>
      </c>
      <c r="D51" s="157">
        <f>SUM(D52:D63)</f>
        <v>292822</v>
      </c>
    </row>
    <row r="52" spans="1:4" s="41" customFormat="1" ht="24.75" customHeight="1">
      <c r="A52" s="155">
        <v>2120801</v>
      </c>
      <c r="B52" s="155" t="s">
        <v>2934</v>
      </c>
      <c r="C52" s="64">
        <v>163101</v>
      </c>
      <c r="D52" s="64">
        <v>96820</v>
      </c>
    </row>
    <row r="53" spans="1:4" s="41" customFormat="1" ht="24.75" customHeight="1">
      <c r="A53" s="155">
        <v>2120802</v>
      </c>
      <c r="B53" s="155" t="s">
        <v>2935</v>
      </c>
      <c r="C53" s="64">
        <v>196003</v>
      </c>
      <c r="D53" s="64">
        <v>171276</v>
      </c>
    </row>
    <row r="54" spans="1:4" s="41" customFormat="1" ht="24.75" customHeight="1">
      <c r="A54" s="155">
        <v>2120803</v>
      </c>
      <c r="B54" s="155" t="s">
        <v>2936</v>
      </c>
      <c r="C54" s="64">
        <v>10500</v>
      </c>
      <c r="D54" s="64">
        <v>900</v>
      </c>
    </row>
    <row r="55" spans="1:4" s="41" customFormat="1" ht="24.75" customHeight="1">
      <c r="A55" s="155">
        <v>2120804</v>
      </c>
      <c r="B55" s="155" t="s">
        <v>2937</v>
      </c>
      <c r="C55" s="64"/>
      <c r="D55" s="64"/>
    </row>
    <row r="56" spans="1:4" s="41" customFormat="1" ht="24.75" customHeight="1">
      <c r="A56" s="155">
        <v>2120805</v>
      </c>
      <c r="B56" s="155" t="s">
        <v>2938</v>
      </c>
      <c r="C56" s="64">
        <v>22956</v>
      </c>
      <c r="D56" s="64"/>
    </row>
    <row r="57" spans="1:4" s="41" customFormat="1" ht="24.75" customHeight="1">
      <c r="A57" s="155">
        <v>2120806</v>
      </c>
      <c r="B57" s="155" t="s">
        <v>2939</v>
      </c>
      <c r="C57" s="64"/>
      <c r="D57" s="64"/>
    </row>
    <row r="58" spans="1:4" s="41" customFormat="1" ht="24.75" customHeight="1">
      <c r="A58" s="155">
        <v>2120807</v>
      </c>
      <c r="B58" s="155" t="s">
        <v>2940</v>
      </c>
      <c r="C58" s="64"/>
      <c r="D58" s="64"/>
    </row>
    <row r="59" spans="1:4" s="41" customFormat="1" ht="24.75" customHeight="1">
      <c r="A59" s="155">
        <v>2120809</v>
      </c>
      <c r="B59" s="155" t="s">
        <v>2941</v>
      </c>
      <c r="C59" s="64">
        <v>862</v>
      </c>
      <c r="D59" s="64"/>
    </row>
    <row r="60" spans="1:4" s="41" customFormat="1" ht="24.75" customHeight="1">
      <c r="A60" s="155">
        <v>2120810</v>
      </c>
      <c r="B60" s="155" t="s">
        <v>2942</v>
      </c>
      <c r="C60" s="64">
        <v>7530</v>
      </c>
      <c r="D60" s="64">
        <v>4000</v>
      </c>
    </row>
    <row r="61" spans="1:4" s="41" customFormat="1" ht="24.75" customHeight="1">
      <c r="A61" s="155">
        <v>2120811</v>
      </c>
      <c r="B61" s="155" t="s">
        <v>2943</v>
      </c>
      <c r="C61" s="64">
        <v>38</v>
      </c>
      <c r="D61" s="64"/>
    </row>
    <row r="62" spans="1:4" s="41" customFormat="1" ht="24.75" customHeight="1">
      <c r="A62" s="155">
        <v>2120813</v>
      </c>
      <c r="B62" s="155" t="s">
        <v>2944</v>
      </c>
      <c r="C62" s="64">
        <v>20</v>
      </c>
      <c r="D62" s="64">
        <v>8</v>
      </c>
    </row>
    <row r="63" spans="1:4" s="41" customFormat="1" ht="24.75" customHeight="1">
      <c r="A63" s="155">
        <v>2120899</v>
      </c>
      <c r="B63" s="155" t="s">
        <v>2945</v>
      </c>
      <c r="C63" s="64">
        <v>27801</v>
      </c>
      <c r="D63" s="64">
        <v>19818</v>
      </c>
    </row>
    <row r="64" spans="1:4" s="44" customFormat="1" ht="24.75" customHeight="1">
      <c r="A64" s="153">
        <v>21210</v>
      </c>
      <c r="B64" s="153" t="s">
        <v>2946</v>
      </c>
      <c r="C64" s="157">
        <f>SUM(C65:C67)</f>
        <v>13484</v>
      </c>
      <c r="D64" s="157">
        <f>SUM(D65:D67)</f>
        <v>10370</v>
      </c>
    </row>
    <row r="65" spans="1:4" s="41" customFormat="1" ht="24.75" customHeight="1">
      <c r="A65" s="155">
        <v>2121001</v>
      </c>
      <c r="B65" s="155" t="s">
        <v>2934</v>
      </c>
      <c r="C65" s="64">
        <v>4131</v>
      </c>
      <c r="D65" s="64">
        <v>1470</v>
      </c>
    </row>
    <row r="66" spans="1:4" s="41" customFormat="1" ht="24.75" customHeight="1">
      <c r="A66" s="155">
        <v>2121002</v>
      </c>
      <c r="B66" s="155" t="s">
        <v>2935</v>
      </c>
      <c r="C66" s="64">
        <v>9353</v>
      </c>
      <c r="D66" s="64">
        <v>8900</v>
      </c>
    </row>
    <row r="67" spans="1:4" s="41" customFormat="1" ht="24.75" customHeight="1">
      <c r="A67" s="155">
        <v>2121099</v>
      </c>
      <c r="B67" s="155" t="s">
        <v>2947</v>
      </c>
      <c r="C67" s="64"/>
      <c r="D67" s="64">
        <v>0</v>
      </c>
    </row>
    <row r="68" spans="1:4" s="44" customFormat="1" ht="24.75" customHeight="1">
      <c r="A68" s="153">
        <v>21211</v>
      </c>
      <c r="B68" s="153" t="s">
        <v>2948</v>
      </c>
      <c r="C68" s="62">
        <v>47</v>
      </c>
      <c r="D68" s="62">
        <v>615</v>
      </c>
    </row>
    <row r="69" spans="1:4" s="44" customFormat="1" ht="24.75" customHeight="1">
      <c r="A69" s="153">
        <v>21213</v>
      </c>
      <c r="B69" s="153" t="s">
        <v>2949</v>
      </c>
      <c r="C69" s="157">
        <f>SUM(C70:C74)</f>
        <v>11053</v>
      </c>
      <c r="D69" s="157">
        <f>SUM(D70:D74)</f>
        <v>8650</v>
      </c>
    </row>
    <row r="70" spans="1:4" s="41" customFormat="1" ht="24.75" customHeight="1">
      <c r="A70" s="155">
        <v>2121301</v>
      </c>
      <c r="B70" s="155" t="s">
        <v>2950</v>
      </c>
      <c r="C70" s="64">
        <v>398</v>
      </c>
      <c r="D70" s="64">
        <v>500</v>
      </c>
    </row>
    <row r="71" spans="1:4" s="41" customFormat="1" ht="24.75" customHeight="1">
      <c r="A71" s="155">
        <v>2121302</v>
      </c>
      <c r="B71" s="155" t="s">
        <v>2951</v>
      </c>
      <c r="C71" s="64">
        <v>390</v>
      </c>
      <c r="D71" s="64">
        <v>2000</v>
      </c>
    </row>
    <row r="72" spans="1:4" s="41" customFormat="1" ht="24.75" customHeight="1">
      <c r="A72" s="155">
        <v>2121303</v>
      </c>
      <c r="B72" s="155" t="s">
        <v>2952</v>
      </c>
      <c r="C72" s="64">
        <v>0</v>
      </c>
      <c r="D72" s="64">
        <v>0</v>
      </c>
    </row>
    <row r="73" spans="1:4" s="41" customFormat="1" ht="24.75" customHeight="1">
      <c r="A73" s="155">
        <v>2121304</v>
      </c>
      <c r="B73" s="155" t="s">
        <v>2953</v>
      </c>
      <c r="C73" s="64">
        <v>0</v>
      </c>
      <c r="D73" s="64">
        <v>0</v>
      </c>
    </row>
    <row r="74" spans="1:4" s="41" customFormat="1" ht="24.75" customHeight="1">
      <c r="A74" s="155">
        <v>2121399</v>
      </c>
      <c r="B74" s="155" t="s">
        <v>2954</v>
      </c>
      <c r="C74" s="64">
        <v>10265</v>
      </c>
      <c r="D74" s="64">
        <v>6150</v>
      </c>
    </row>
    <row r="75" spans="1:4" s="44" customFormat="1" ht="24.75" customHeight="1">
      <c r="A75" s="153">
        <v>21214</v>
      </c>
      <c r="B75" s="153" t="s">
        <v>2955</v>
      </c>
      <c r="C75" s="157">
        <f>SUM(C76:C78)</f>
        <v>4170</v>
      </c>
      <c r="D75" s="157">
        <f>SUM(D76:D78)</f>
        <v>4200</v>
      </c>
    </row>
    <row r="76" spans="1:4" s="41" customFormat="1" ht="24.75" customHeight="1">
      <c r="A76" s="155">
        <v>2121401</v>
      </c>
      <c r="B76" s="155" t="s">
        <v>2956</v>
      </c>
      <c r="C76" s="64">
        <v>170</v>
      </c>
      <c r="D76" s="64">
        <v>4000</v>
      </c>
    </row>
    <row r="77" spans="1:4" s="41" customFormat="1" ht="24.75" customHeight="1">
      <c r="A77" s="155">
        <v>2121402</v>
      </c>
      <c r="B77" s="155" t="s">
        <v>2957</v>
      </c>
      <c r="C77" s="64">
        <v>106</v>
      </c>
      <c r="D77" s="64"/>
    </row>
    <row r="78" spans="1:4" s="41" customFormat="1" ht="24.75" customHeight="1">
      <c r="A78" s="155">
        <v>2121499</v>
      </c>
      <c r="B78" s="155" t="s">
        <v>2958</v>
      </c>
      <c r="C78" s="64">
        <v>3894</v>
      </c>
      <c r="D78" s="64">
        <v>200</v>
      </c>
    </row>
    <row r="79" spans="1:4" s="44" customFormat="1" ht="24.75" customHeight="1">
      <c r="A79" s="153">
        <v>21215</v>
      </c>
      <c r="B79" s="153" t="s">
        <v>2959</v>
      </c>
      <c r="C79" s="157">
        <f>SUM(C80:C82)</f>
        <v>0</v>
      </c>
      <c r="D79" s="157">
        <f>SUM(D80:D82)</f>
        <v>0</v>
      </c>
    </row>
    <row r="80" spans="1:4" s="41" customFormat="1" ht="24.75" customHeight="1">
      <c r="A80" s="155">
        <v>2121501</v>
      </c>
      <c r="B80" s="155" t="s">
        <v>2934</v>
      </c>
      <c r="C80" s="64"/>
      <c r="D80" s="64"/>
    </row>
    <row r="81" spans="1:4" s="41" customFormat="1" ht="24.75" customHeight="1">
      <c r="A81" s="155">
        <v>2121502</v>
      </c>
      <c r="B81" s="155" t="s">
        <v>2935</v>
      </c>
      <c r="C81" s="64"/>
      <c r="D81" s="64"/>
    </row>
    <row r="82" spans="1:4" s="41" customFormat="1" ht="24.75" customHeight="1">
      <c r="A82" s="155">
        <v>2121599</v>
      </c>
      <c r="B82" s="155" t="s">
        <v>2960</v>
      </c>
      <c r="C82" s="64"/>
      <c r="D82" s="64"/>
    </row>
    <row r="83" spans="1:4" s="44" customFormat="1" ht="24.75" customHeight="1">
      <c r="A83" s="153">
        <v>21216</v>
      </c>
      <c r="B83" s="153" t="s">
        <v>2961</v>
      </c>
      <c r="C83" s="157">
        <f>SUM(C84:C86)</f>
        <v>0</v>
      </c>
      <c r="D83" s="157">
        <f>SUM(D84:D86)</f>
        <v>0</v>
      </c>
    </row>
    <row r="84" spans="1:4" s="41" customFormat="1" ht="24.75" customHeight="1">
      <c r="A84" s="155">
        <v>2121601</v>
      </c>
      <c r="B84" s="155" t="s">
        <v>2934</v>
      </c>
      <c r="C84" s="64"/>
      <c r="D84" s="64"/>
    </row>
    <row r="85" spans="1:4" s="41" customFormat="1" ht="24.75" customHeight="1">
      <c r="A85" s="155">
        <v>2121602</v>
      </c>
      <c r="B85" s="155" t="s">
        <v>2935</v>
      </c>
      <c r="C85" s="64"/>
      <c r="D85" s="64"/>
    </row>
    <row r="86" spans="1:4" s="41" customFormat="1" ht="24.75" customHeight="1">
      <c r="A86" s="155">
        <v>2121699</v>
      </c>
      <c r="B86" s="155" t="s">
        <v>2962</v>
      </c>
      <c r="C86" s="64"/>
      <c r="D86" s="64"/>
    </row>
    <row r="87" spans="1:4" s="44" customFormat="1" ht="24.75" customHeight="1">
      <c r="A87" s="153">
        <v>21217</v>
      </c>
      <c r="B87" s="153" t="s">
        <v>2963</v>
      </c>
      <c r="C87" s="157">
        <f>SUM(C88:C92)</f>
        <v>0</v>
      </c>
      <c r="D87" s="157">
        <f>SUM(D88:D92)</f>
        <v>0</v>
      </c>
    </row>
    <row r="88" spans="1:4" s="41" customFormat="1" ht="24.75" customHeight="1">
      <c r="A88" s="155">
        <v>2121701</v>
      </c>
      <c r="B88" s="155" t="s">
        <v>2950</v>
      </c>
      <c r="C88" s="64"/>
      <c r="D88" s="64"/>
    </row>
    <row r="89" spans="1:4" s="41" customFormat="1" ht="24.75" customHeight="1">
      <c r="A89" s="155">
        <v>2121702</v>
      </c>
      <c r="B89" s="155" t="s">
        <v>2951</v>
      </c>
      <c r="C89" s="64"/>
      <c r="D89" s="64"/>
    </row>
    <row r="90" spans="1:4" s="41" customFormat="1" ht="24.75" customHeight="1">
      <c r="A90" s="155">
        <v>2121703</v>
      </c>
      <c r="B90" s="155" t="s">
        <v>2952</v>
      </c>
      <c r="C90" s="64"/>
      <c r="D90" s="64"/>
    </row>
    <row r="91" spans="1:4" s="41" customFormat="1" ht="24.75" customHeight="1">
      <c r="A91" s="155">
        <v>2121704</v>
      </c>
      <c r="B91" s="155" t="s">
        <v>2953</v>
      </c>
      <c r="C91" s="64"/>
      <c r="D91" s="64"/>
    </row>
    <row r="92" spans="1:4" s="41" customFormat="1" ht="24.75" customHeight="1">
      <c r="A92" s="155">
        <v>2121799</v>
      </c>
      <c r="B92" s="155" t="s">
        <v>2964</v>
      </c>
      <c r="C92" s="64"/>
      <c r="D92" s="64"/>
    </row>
    <row r="93" spans="1:4" s="44" customFormat="1" ht="24.75" customHeight="1">
      <c r="A93" s="153">
        <v>21218</v>
      </c>
      <c r="B93" s="153" t="s">
        <v>2965</v>
      </c>
      <c r="C93" s="157">
        <f>SUM(C94:C95)</f>
        <v>0</v>
      </c>
      <c r="D93" s="157">
        <f>SUM(D94:D95)</f>
        <v>0</v>
      </c>
    </row>
    <row r="94" spans="1:4" s="41" customFormat="1" ht="24.75" customHeight="1">
      <c r="A94" s="155">
        <v>2121801</v>
      </c>
      <c r="B94" s="155" t="s">
        <v>2956</v>
      </c>
      <c r="C94" s="64"/>
      <c r="D94" s="62"/>
    </row>
    <row r="95" spans="1:4" s="41" customFormat="1" ht="24.75" customHeight="1">
      <c r="A95" s="155">
        <v>2121899</v>
      </c>
      <c r="B95" s="155" t="s">
        <v>2966</v>
      </c>
      <c r="C95" s="64"/>
      <c r="D95" s="64"/>
    </row>
    <row r="96" spans="1:4" s="44" customFormat="1" ht="24.75" customHeight="1">
      <c r="A96" s="153">
        <v>213</v>
      </c>
      <c r="B96" s="153" t="s">
        <v>2967</v>
      </c>
      <c r="C96" s="157">
        <f>C97+C102+C107+C112+C115</f>
        <v>973</v>
      </c>
      <c r="D96" s="157">
        <f>D97+D102+D107+D112+D115</f>
        <v>2515</v>
      </c>
    </row>
    <row r="97" spans="1:4" s="44" customFormat="1" ht="24.75" customHeight="1">
      <c r="A97" s="153">
        <v>21366</v>
      </c>
      <c r="B97" s="153" t="s">
        <v>2968</v>
      </c>
      <c r="C97" s="157">
        <f>SUM(C98:C101)</f>
        <v>973</v>
      </c>
      <c r="D97" s="157">
        <f>SUM(D98:D101)</f>
        <v>2515</v>
      </c>
    </row>
    <row r="98" spans="1:4" s="41" customFormat="1" ht="24.75" customHeight="1">
      <c r="A98" s="155">
        <v>2136601</v>
      </c>
      <c r="B98" s="155" t="s">
        <v>2915</v>
      </c>
      <c r="C98" s="64"/>
      <c r="D98" s="64"/>
    </row>
    <row r="99" spans="1:4" s="41" customFormat="1" ht="24.75" customHeight="1">
      <c r="A99" s="155">
        <v>2136602</v>
      </c>
      <c r="B99" s="155" t="s">
        <v>2969</v>
      </c>
      <c r="C99" s="64"/>
      <c r="D99" s="64"/>
    </row>
    <row r="100" spans="1:4" s="41" customFormat="1" ht="24.75" customHeight="1">
      <c r="A100" s="155">
        <v>2136603</v>
      </c>
      <c r="B100" s="155" t="s">
        <v>2970</v>
      </c>
      <c r="C100" s="64"/>
      <c r="D100" s="64"/>
    </row>
    <row r="101" spans="1:4" s="41" customFormat="1" ht="24.75" customHeight="1">
      <c r="A101" s="155">
        <v>2136699</v>
      </c>
      <c r="B101" s="155" t="s">
        <v>2971</v>
      </c>
      <c r="C101" s="64">
        <v>973</v>
      </c>
      <c r="D101" s="64">
        <v>2515</v>
      </c>
    </row>
    <row r="102" spans="1:4" s="44" customFormat="1" ht="24.75" customHeight="1">
      <c r="A102" s="153">
        <v>21367</v>
      </c>
      <c r="B102" s="153" t="s">
        <v>2972</v>
      </c>
      <c r="C102" s="157">
        <f>SUM(C103:C106)</f>
        <v>0</v>
      </c>
      <c r="D102" s="157">
        <f>SUM(D103:D106)</f>
        <v>0</v>
      </c>
    </row>
    <row r="103" spans="1:4" s="41" customFormat="1" ht="24.75" customHeight="1">
      <c r="A103" s="155">
        <v>2136701</v>
      </c>
      <c r="B103" s="155" t="s">
        <v>2915</v>
      </c>
      <c r="C103" s="64"/>
      <c r="D103" s="64"/>
    </row>
    <row r="104" spans="1:4" s="41" customFormat="1" ht="24.75" customHeight="1">
      <c r="A104" s="155">
        <v>2136702</v>
      </c>
      <c r="B104" s="155" t="s">
        <v>2969</v>
      </c>
      <c r="C104" s="64"/>
      <c r="D104" s="64"/>
    </row>
    <row r="105" spans="1:4" s="41" customFormat="1" ht="24.75" customHeight="1">
      <c r="A105" s="155">
        <v>2136703</v>
      </c>
      <c r="B105" s="155" t="s">
        <v>2973</v>
      </c>
      <c r="C105" s="64"/>
      <c r="D105" s="64"/>
    </row>
    <row r="106" spans="1:4" s="41" customFormat="1" ht="24.75" customHeight="1">
      <c r="A106" s="155">
        <v>2136799</v>
      </c>
      <c r="B106" s="155" t="s">
        <v>2974</v>
      </c>
      <c r="C106" s="64"/>
      <c r="D106" s="64"/>
    </row>
    <row r="107" spans="1:4" s="44" customFormat="1" ht="24.75" customHeight="1">
      <c r="A107" s="153">
        <v>21369</v>
      </c>
      <c r="B107" s="153" t="s">
        <v>2975</v>
      </c>
      <c r="C107" s="157">
        <f>SUM(C108:C111)</f>
        <v>0</v>
      </c>
      <c r="D107" s="157">
        <f>SUM(D108:D111)</f>
        <v>0</v>
      </c>
    </row>
    <row r="108" spans="1:4" s="41" customFormat="1" ht="24.75" customHeight="1">
      <c r="A108" s="155">
        <v>2136901</v>
      </c>
      <c r="B108" s="155" t="s">
        <v>2976</v>
      </c>
      <c r="C108" s="64"/>
      <c r="D108" s="64"/>
    </row>
    <row r="109" spans="1:4" s="41" customFormat="1" ht="24.75" customHeight="1">
      <c r="A109" s="155">
        <v>2136902</v>
      </c>
      <c r="B109" s="155" t="s">
        <v>2977</v>
      </c>
      <c r="C109" s="64"/>
      <c r="D109" s="64"/>
    </row>
    <row r="110" spans="1:4" s="41" customFormat="1" ht="24.75" customHeight="1">
      <c r="A110" s="155">
        <v>2136903</v>
      </c>
      <c r="B110" s="155" t="s">
        <v>2978</v>
      </c>
      <c r="C110" s="64"/>
      <c r="D110" s="64"/>
    </row>
    <row r="111" spans="1:4" s="41" customFormat="1" ht="24.75" customHeight="1">
      <c r="A111" s="155">
        <v>2136999</v>
      </c>
      <c r="B111" s="155" t="s">
        <v>2979</v>
      </c>
      <c r="C111" s="64"/>
      <c r="D111" s="64"/>
    </row>
    <row r="112" spans="1:4" s="44" customFormat="1" ht="24.75" customHeight="1">
      <c r="A112" s="153">
        <v>21370</v>
      </c>
      <c r="B112" s="153" t="s">
        <v>2980</v>
      </c>
      <c r="C112" s="157">
        <f>SUM(C113:C114)</f>
        <v>0</v>
      </c>
      <c r="D112" s="157">
        <f>SUM(D113:D114)</f>
        <v>0</v>
      </c>
    </row>
    <row r="113" spans="1:4" s="41" customFormat="1" ht="24.75" customHeight="1">
      <c r="A113" s="155">
        <v>2137001</v>
      </c>
      <c r="B113" s="155" t="s">
        <v>2915</v>
      </c>
      <c r="C113" s="64"/>
      <c r="D113" s="62"/>
    </row>
    <row r="114" spans="1:4" s="41" customFormat="1" ht="24.75" customHeight="1">
      <c r="A114" s="155">
        <v>2137099</v>
      </c>
      <c r="B114" s="155" t="s">
        <v>2981</v>
      </c>
      <c r="C114" s="64"/>
      <c r="D114" s="64"/>
    </row>
    <row r="115" spans="1:4" s="44" customFormat="1" ht="24.75" customHeight="1">
      <c r="A115" s="153">
        <v>21371</v>
      </c>
      <c r="B115" s="153" t="s">
        <v>2982</v>
      </c>
      <c r="C115" s="157">
        <f>SUM(C116:C119)</f>
        <v>0</v>
      </c>
      <c r="D115" s="157">
        <f>SUM(D116:D119)</f>
        <v>0</v>
      </c>
    </row>
    <row r="116" spans="1:4" s="41" customFormat="1" ht="24.75" customHeight="1">
      <c r="A116" s="155">
        <v>2137101</v>
      </c>
      <c r="B116" s="155" t="s">
        <v>2976</v>
      </c>
      <c r="C116" s="64"/>
      <c r="D116" s="64"/>
    </row>
    <row r="117" spans="1:4" s="41" customFormat="1" ht="24.75" customHeight="1">
      <c r="A117" s="155">
        <v>2137102</v>
      </c>
      <c r="B117" s="155" t="s">
        <v>2977</v>
      </c>
      <c r="C117" s="64"/>
      <c r="D117" s="64"/>
    </row>
    <row r="118" spans="1:4" s="41" customFormat="1" ht="24.75" customHeight="1">
      <c r="A118" s="155">
        <v>2137103</v>
      </c>
      <c r="B118" s="155" t="s">
        <v>2978</v>
      </c>
      <c r="C118" s="64"/>
      <c r="D118" s="64"/>
    </row>
    <row r="119" spans="1:4" s="41" customFormat="1" ht="24.75" customHeight="1">
      <c r="A119" s="155">
        <v>2137199</v>
      </c>
      <c r="B119" s="155" t="s">
        <v>2983</v>
      </c>
      <c r="C119" s="64"/>
      <c r="D119" s="64"/>
    </row>
    <row r="120" spans="1:4" s="44" customFormat="1" ht="24.75" customHeight="1">
      <c r="A120" s="153">
        <v>214</v>
      </c>
      <c r="B120" s="153" t="s">
        <v>2984</v>
      </c>
      <c r="C120" s="157">
        <f>C121+C126+C131+C140+C147+C156+C159+C160</f>
        <v>0</v>
      </c>
      <c r="D120" s="157">
        <f>D121+D126+D131+D140+D147+D156+D159+D160</f>
        <v>0</v>
      </c>
    </row>
    <row r="121" spans="1:4" s="44" customFormat="1" ht="24.75" customHeight="1">
      <c r="A121" s="153">
        <v>21462</v>
      </c>
      <c r="B121" s="153" t="s">
        <v>2985</v>
      </c>
      <c r="C121" s="157">
        <f>SUM(C122:C125)</f>
        <v>0</v>
      </c>
      <c r="D121" s="157">
        <f>SUM(D122:D125)</f>
        <v>0</v>
      </c>
    </row>
    <row r="122" spans="1:4" s="41" customFormat="1" ht="24.75" customHeight="1">
      <c r="A122" s="155">
        <v>2146201</v>
      </c>
      <c r="B122" s="155" t="s">
        <v>2986</v>
      </c>
      <c r="C122" s="64"/>
      <c r="D122" s="64"/>
    </row>
    <row r="123" spans="1:4" s="41" customFormat="1" ht="24.75" customHeight="1">
      <c r="A123" s="155">
        <v>2146202</v>
      </c>
      <c r="B123" s="155" t="s">
        <v>2987</v>
      </c>
      <c r="C123" s="64"/>
      <c r="D123" s="64"/>
    </row>
    <row r="124" spans="1:4" s="41" customFormat="1" ht="24.75" customHeight="1">
      <c r="A124" s="155">
        <v>2146203</v>
      </c>
      <c r="B124" s="155" t="s">
        <v>2988</v>
      </c>
      <c r="C124" s="64"/>
      <c r="D124" s="64"/>
    </row>
    <row r="125" spans="1:4" s="41" customFormat="1" ht="24.75" customHeight="1">
      <c r="A125" s="155">
        <v>2146299</v>
      </c>
      <c r="B125" s="155" t="s">
        <v>2989</v>
      </c>
      <c r="C125" s="64"/>
      <c r="D125" s="64"/>
    </row>
    <row r="126" spans="1:4" s="44" customFormat="1" ht="24.75" customHeight="1">
      <c r="A126" s="153">
        <v>21463</v>
      </c>
      <c r="B126" s="153" t="s">
        <v>2990</v>
      </c>
      <c r="C126" s="157">
        <f>SUM(C127:C130)</f>
        <v>0</v>
      </c>
      <c r="D126" s="157">
        <f>SUM(D127:D130)</f>
        <v>0</v>
      </c>
    </row>
    <row r="127" spans="1:4" s="41" customFormat="1" ht="24.75" customHeight="1">
      <c r="A127" s="155">
        <v>2146301</v>
      </c>
      <c r="B127" s="155" t="s">
        <v>2991</v>
      </c>
      <c r="C127" s="64"/>
      <c r="D127" s="64"/>
    </row>
    <row r="128" spans="1:4" s="41" customFormat="1" ht="24.75" customHeight="1">
      <c r="A128" s="155">
        <v>2146302</v>
      </c>
      <c r="B128" s="155" t="s">
        <v>2992</v>
      </c>
      <c r="C128" s="64"/>
      <c r="D128" s="64"/>
    </row>
    <row r="129" spans="1:4" s="41" customFormat="1" ht="24.75" customHeight="1">
      <c r="A129" s="155">
        <v>2146303</v>
      </c>
      <c r="B129" s="155" t="s">
        <v>2993</v>
      </c>
      <c r="C129" s="64"/>
      <c r="D129" s="64"/>
    </row>
    <row r="130" spans="1:4" s="41" customFormat="1" ht="24.75" customHeight="1">
      <c r="A130" s="155">
        <v>2146399</v>
      </c>
      <c r="B130" s="155" t="s">
        <v>2994</v>
      </c>
      <c r="C130" s="64"/>
      <c r="D130" s="64"/>
    </row>
    <row r="131" spans="1:4" s="44" customFormat="1" ht="24.75" customHeight="1">
      <c r="A131" s="153">
        <v>21464</v>
      </c>
      <c r="B131" s="153" t="s">
        <v>2995</v>
      </c>
      <c r="C131" s="157">
        <f>SUM(C132:C139)</f>
        <v>0</v>
      </c>
      <c r="D131" s="157">
        <f>SUM(D132:D139)</f>
        <v>0</v>
      </c>
    </row>
    <row r="132" spans="1:4" s="41" customFormat="1" ht="24.75" customHeight="1">
      <c r="A132" s="155">
        <v>2146401</v>
      </c>
      <c r="B132" s="155" t="s">
        <v>2996</v>
      </c>
      <c r="C132" s="64"/>
      <c r="D132" s="62"/>
    </row>
    <row r="133" spans="1:4" s="41" customFormat="1" ht="24.75" customHeight="1">
      <c r="A133" s="155">
        <v>2146402</v>
      </c>
      <c r="B133" s="155" t="s">
        <v>2997</v>
      </c>
      <c r="C133" s="64"/>
      <c r="D133" s="64"/>
    </row>
    <row r="134" spans="1:4" s="41" customFormat="1" ht="24.75" customHeight="1">
      <c r="A134" s="155">
        <v>2146403</v>
      </c>
      <c r="B134" s="155" t="s">
        <v>2998</v>
      </c>
      <c r="C134" s="64"/>
      <c r="D134" s="64"/>
    </row>
    <row r="135" spans="1:4" s="41" customFormat="1" ht="24.75" customHeight="1">
      <c r="A135" s="155">
        <v>2146404</v>
      </c>
      <c r="B135" s="155" t="s">
        <v>2999</v>
      </c>
      <c r="C135" s="64"/>
      <c r="D135" s="64"/>
    </row>
    <row r="136" spans="1:4" s="41" customFormat="1" ht="24.75" customHeight="1">
      <c r="A136" s="155">
        <v>2146405</v>
      </c>
      <c r="B136" s="155" t="s">
        <v>3000</v>
      </c>
      <c r="C136" s="64"/>
      <c r="D136" s="64"/>
    </row>
    <row r="137" spans="1:4" s="41" customFormat="1" ht="24.75" customHeight="1">
      <c r="A137" s="155">
        <v>2146406</v>
      </c>
      <c r="B137" s="155" t="s">
        <v>3001</v>
      </c>
      <c r="C137" s="64"/>
      <c r="D137" s="64"/>
    </row>
    <row r="138" spans="1:4" s="41" customFormat="1" ht="24.75" customHeight="1">
      <c r="A138" s="155">
        <v>2146407</v>
      </c>
      <c r="B138" s="155" t="s">
        <v>3002</v>
      </c>
      <c r="C138" s="64"/>
      <c r="D138" s="64"/>
    </row>
    <row r="139" spans="1:4" s="41" customFormat="1" ht="24.75" customHeight="1">
      <c r="A139" s="155">
        <v>2146499</v>
      </c>
      <c r="B139" s="155" t="s">
        <v>3003</v>
      </c>
      <c r="C139" s="64"/>
      <c r="D139" s="64"/>
    </row>
    <row r="140" spans="1:4" s="44" customFormat="1" ht="24.75" customHeight="1">
      <c r="A140" s="153">
        <v>21468</v>
      </c>
      <c r="B140" s="153" t="s">
        <v>3004</v>
      </c>
      <c r="C140" s="157">
        <f>SUM(C141:C146)</f>
        <v>0</v>
      </c>
      <c r="D140" s="157">
        <f>SUM(D141:D146)</f>
        <v>0</v>
      </c>
    </row>
    <row r="141" spans="1:4" s="41" customFormat="1" ht="24.75" customHeight="1">
      <c r="A141" s="155">
        <v>2146801</v>
      </c>
      <c r="B141" s="155" t="s">
        <v>3005</v>
      </c>
      <c r="C141" s="64"/>
      <c r="D141" s="64"/>
    </row>
    <row r="142" spans="1:4" s="41" customFormat="1" ht="24.75" customHeight="1">
      <c r="A142" s="155">
        <v>2146802</v>
      </c>
      <c r="B142" s="155" t="s">
        <v>3006</v>
      </c>
      <c r="C142" s="64"/>
      <c r="D142" s="64"/>
    </row>
    <row r="143" spans="1:4" s="41" customFormat="1" ht="24.75" customHeight="1">
      <c r="A143" s="155">
        <v>2146803</v>
      </c>
      <c r="B143" s="155" t="s">
        <v>3007</v>
      </c>
      <c r="C143" s="64"/>
      <c r="D143" s="64"/>
    </row>
    <row r="144" spans="1:4" s="41" customFormat="1" ht="24.75" customHeight="1">
      <c r="A144" s="155">
        <v>2146804</v>
      </c>
      <c r="B144" s="155" t="s">
        <v>3008</v>
      </c>
      <c r="C144" s="64"/>
      <c r="D144" s="64"/>
    </row>
    <row r="145" spans="1:4" s="41" customFormat="1" ht="24.75" customHeight="1">
      <c r="A145" s="155">
        <v>2146805</v>
      </c>
      <c r="B145" s="155" t="s">
        <v>3009</v>
      </c>
      <c r="C145" s="64"/>
      <c r="D145" s="64"/>
    </row>
    <row r="146" spans="1:4" s="41" customFormat="1" ht="24.75" customHeight="1">
      <c r="A146" s="155">
        <v>2146899</v>
      </c>
      <c r="B146" s="155" t="s">
        <v>3010</v>
      </c>
      <c r="C146" s="64"/>
      <c r="D146" s="64"/>
    </row>
    <row r="147" spans="1:4" s="44" customFormat="1" ht="24.75" customHeight="1">
      <c r="A147" s="153">
        <v>21469</v>
      </c>
      <c r="B147" s="153" t="s">
        <v>3011</v>
      </c>
      <c r="C147" s="157">
        <f>SUM(C148:C155)</f>
        <v>0</v>
      </c>
      <c r="D147" s="157">
        <f>SUM(D148:D155)</f>
        <v>0</v>
      </c>
    </row>
    <row r="148" spans="1:4" s="41" customFormat="1" ht="24.75" customHeight="1">
      <c r="A148" s="155">
        <v>2146901</v>
      </c>
      <c r="B148" s="155" t="s">
        <v>3012</v>
      </c>
      <c r="C148" s="64"/>
      <c r="D148" s="64"/>
    </row>
    <row r="149" spans="1:4" s="41" customFormat="1" ht="24.75" customHeight="1">
      <c r="A149" s="155">
        <v>2146902</v>
      </c>
      <c r="B149" s="155" t="s">
        <v>3013</v>
      </c>
      <c r="C149" s="64"/>
      <c r="D149" s="64"/>
    </row>
    <row r="150" spans="1:4" s="41" customFormat="1" ht="24.75" customHeight="1">
      <c r="A150" s="155">
        <v>2146903</v>
      </c>
      <c r="B150" s="155" t="s">
        <v>3014</v>
      </c>
      <c r="C150" s="64"/>
      <c r="D150" s="64"/>
    </row>
    <row r="151" spans="1:4" s="41" customFormat="1" ht="24.75" customHeight="1">
      <c r="A151" s="155">
        <v>2146904</v>
      </c>
      <c r="B151" s="155" t="s">
        <v>3015</v>
      </c>
      <c r="C151" s="64"/>
      <c r="D151" s="64"/>
    </row>
    <row r="152" spans="1:4" s="41" customFormat="1" ht="24.75" customHeight="1">
      <c r="A152" s="155">
        <v>2146906</v>
      </c>
      <c r="B152" s="155" t="s">
        <v>3016</v>
      </c>
      <c r="C152" s="64"/>
      <c r="D152" s="64"/>
    </row>
    <row r="153" spans="1:4" s="41" customFormat="1" ht="24.75" customHeight="1">
      <c r="A153" s="155">
        <v>2146907</v>
      </c>
      <c r="B153" s="155" t="s">
        <v>3017</v>
      </c>
      <c r="C153" s="64"/>
      <c r="D153" s="64"/>
    </row>
    <row r="154" spans="1:4" s="41" customFormat="1" ht="24.75" customHeight="1">
      <c r="A154" s="155">
        <v>2146908</v>
      </c>
      <c r="B154" s="155" t="s">
        <v>3018</v>
      </c>
      <c r="C154" s="64"/>
      <c r="D154" s="64"/>
    </row>
    <row r="155" spans="1:4" s="41" customFormat="1" ht="24.75" customHeight="1">
      <c r="A155" s="155">
        <v>2146999</v>
      </c>
      <c r="B155" s="155" t="s">
        <v>3019</v>
      </c>
      <c r="C155" s="64"/>
      <c r="D155" s="64"/>
    </row>
    <row r="156" spans="1:4" s="44" customFormat="1" ht="24.75" customHeight="1">
      <c r="A156" s="153">
        <v>21471</v>
      </c>
      <c r="B156" s="153" t="s">
        <v>3020</v>
      </c>
      <c r="C156" s="157">
        <f>SUM(C157:C158)</f>
        <v>0</v>
      </c>
      <c r="D156" s="157">
        <f>SUM(D157:D158)</f>
        <v>0</v>
      </c>
    </row>
    <row r="157" spans="1:4" s="41" customFormat="1" ht="24.75" customHeight="1">
      <c r="A157" s="155">
        <v>2147101</v>
      </c>
      <c r="B157" s="155" t="s">
        <v>3021</v>
      </c>
      <c r="C157" s="64"/>
      <c r="D157" s="64"/>
    </row>
    <row r="158" spans="1:4" s="41" customFormat="1" ht="24.75" customHeight="1">
      <c r="A158" s="155">
        <v>2147199</v>
      </c>
      <c r="B158" s="155" t="s">
        <v>3022</v>
      </c>
      <c r="C158" s="64"/>
      <c r="D158" s="64"/>
    </row>
    <row r="159" spans="1:4" s="44" customFormat="1" ht="24.75" customHeight="1">
      <c r="A159" s="153">
        <v>21472</v>
      </c>
      <c r="B159" s="153" t="s">
        <v>3023</v>
      </c>
      <c r="C159" s="157"/>
      <c r="D159" s="157"/>
    </row>
    <row r="160" spans="1:4" s="44" customFormat="1" ht="24.75" customHeight="1">
      <c r="A160" s="153">
        <v>21473</v>
      </c>
      <c r="B160" s="153" t="s">
        <v>3024</v>
      </c>
      <c r="C160" s="157">
        <f>SUM(C161:C163)</f>
        <v>0</v>
      </c>
      <c r="D160" s="157">
        <f>SUM(D161:D163)</f>
        <v>0</v>
      </c>
    </row>
    <row r="161" spans="1:4" s="41" customFormat="1" ht="24.75" customHeight="1">
      <c r="A161" s="155">
        <v>2147301</v>
      </c>
      <c r="B161" s="155" t="s">
        <v>2991</v>
      </c>
      <c r="C161" s="64"/>
      <c r="D161" s="64"/>
    </row>
    <row r="162" spans="1:4" s="41" customFormat="1" ht="24.75" customHeight="1">
      <c r="A162" s="155">
        <v>2147303</v>
      </c>
      <c r="B162" s="155" t="s">
        <v>2993</v>
      </c>
      <c r="C162" s="64"/>
      <c r="D162" s="64"/>
    </row>
    <row r="163" spans="1:4" s="41" customFormat="1" ht="24.75" customHeight="1">
      <c r="A163" s="155">
        <v>2147399</v>
      </c>
      <c r="B163" s="155" t="s">
        <v>3025</v>
      </c>
      <c r="C163" s="64"/>
      <c r="D163" s="64"/>
    </row>
    <row r="164" spans="1:4" s="44" customFormat="1" ht="24.75" customHeight="1">
      <c r="A164" s="153">
        <v>215</v>
      </c>
      <c r="B164" s="153" t="s">
        <v>3026</v>
      </c>
      <c r="C164" s="157">
        <f>C165</f>
        <v>0</v>
      </c>
      <c r="D164" s="157">
        <f>D165</f>
        <v>0</v>
      </c>
    </row>
    <row r="165" spans="1:4" s="44" customFormat="1" ht="24.75" customHeight="1">
      <c r="A165" s="153">
        <v>21562</v>
      </c>
      <c r="B165" s="153" t="s">
        <v>3027</v>
      </c>
      <c r="C165" s="157">
        <f>SUM(C166:C168)</f>
        <v>0</v>
      </c>
      <c r="D165" s="157">
        <f>SUM(D166:D168)</f>
        <v>0</v>
      </c>
    </row>
    <row r="166" spans="1:4" s="41" customFormat="1" ht="24.75" customHeight="1">
      <c r="A166" s="155">
        <v>2156201</v>
      </c>
      <c r="B166" s="155" t="s">
        <v>3028</v>
      </c>
      <c r="C166" s="64"/>
      <c r="D166" s="64"/>
    </row>
    <row r="167" spans="1:4" s="41" customFormat="1" ht="24.75" customHeight="1">
      <c r="A167" s="155">
        <v>2156202</v>
      </c>
      <c r="B167" s="155" t="s">
        <v>3029</v>
      </c>
      <c r="C167" s="64"/>
      <c r="D167" s="64"/>
    </row>
    <row r="168" spans="1:4" s="41" customFormat="1" ht="24.75" customHeight="1">
      <c r="A168" s="155">
        <v>2156299</v>
      </c>
      <c r="B168" s="155" t="s">
        <v>3030</v>
      </c>
      <c r="C168" s="64"/>
      <c r="D168" s="64"/>
    </row>
    <row r="169" spans="1:4" s="44" customFormat="1" ht="24.75" customHeight="1">
      <c r="A169" s="153">
        <v>217</v>
      </c>
      <c r="B169" s="153" t="s">
        <v>3031</v>
      </c>
      <c r="C169" s="157">
        <f>C170</f>
        <v>0</v>
      </c>
      <c r="D169" s="157">
        <f>D170</f>
        <v>0</v>
      </c>
    </row>
    <row r="170" spans="1:4" s="44" customFormat="1" ht="24.75" customHeight="1">
      <c r="A170" s="153">
        <v>21704</v>
      </c>
      <c r="B170" s="153" t="s">
        <v>3032</v>
      </c>
      <c r="C170" s="157">
        <f>C171+C172</f>
        <v>0</v>
      </c>
      <c r="D170" s="157">
        <f>D171+D172</f>
        <v>0</v>
      </c>
    </row>
    <row r="171" spans="1:4" s="41" customFormat="1" ht="24.75" customHeight="1">
      <c r="A171" s="155">
        <v>2170402</v>
      </c>
      <c r="B171" s="155" t="s">
        <v>3033</v>
      </c>
      <c r="C171" s="64"/>
      <c r="D171" s="64"/>
    </row>
    <row r="172" spans="1:4" s="41" customFormat="1" ht="24.75" customHeight="1">
      <c r="A172" s="155">
        <v>2170403</v>
      </c>
      <c r="B172" s="155" t="s">
        <v>3034</v>
      </c>
      <c r="C172" s="64"/>
      <c r="D172" s="64"/>
    </row>
    <row r="173" spans="1:4" s="44" customFormat="1" ht="24.75" customHeight="1">
      <c r="A173" s="153">
        <v>229</v>
      </c>
      <c r="B173" s="153" t="s">
        <v>3035</v>
      </c>
      <c r="C173" s="157">
        <f>C174+C178+C187</f>
        <v>8856</v>
      </c>
      <c r="D173" s="157">
        <f>D174+D178+D187</f>
        <v>1090</v>
      </c>
    </row>
    <row r="174" spans="1:4" s="44" customFormat="1" ht="24.75" customHeight="1">
      <c r="A174" s="153">
        <v>22904</v>
      </c>
      <c r="B174" s="153" t="s">
        <v>3036</v>
      </c>
      <c r="C174" s="157">
        <f>SUM(C175:C177)</f>
        <v>3829</v>
      </c>
      <c r="D174" s="157">
        <f>SUM(D175:D177)</f>
        <v>1000</v>
      </c>
    </row>
    <row r="175" spans="1:4" s="41" customFormat="1" ht="24.75" customHeight="1">
      <c r="A175" s="155">
        <v>2290401</v>
      </c>
      <c r="B175" s="155" t="s">
        <v>3037</v>
      </c>
      <c r="C175" s="64">
        <v>3829</v>
      </c>
      <c r="D175" s="64">
        <v>1000</v>
      </c>
    </row>
    <row r="176" spans="1:4" s="41" customFormat="1" ht="24.75" customHeight="1">
      <c r="A176" s="155">
        <v>2290402</v>
      </c>
      <c r="B176" s="155" t="s">
        <v>3038</v>
      </c>
      <c r="C176" s="64"/>
      <c r="D176" s="64"/>
    </row>
    <row r="177" spans="1:4" s="41" customFormat="1" ht="24.75" customHeight="1">
      <c r="A177" s="155">
        <v>2290403</v>
      </c>
      <c r="B177" s="155" t="s">
        <v>3039</v>
      </c>
      <c r="C177" s="64"/>
      <c r="D177" s="64"/>
    </row>
    <row r="178" spans="1:4" s="44" customFormat="1" ht="24.75" customHeight="1">
      <c r="A178" s="153">
        <v>22908</v>
      </c>
      <c r="B178" s="153" t="s">
        <v>3040</v>
      </c>
      <c r="C178" s="157">
        <f>SUM(C179:C186)</f>
        <v>0</v>
      </c>
      <c r="D178" s="157">
        <f>SUM(D179:D186)</f>
        <v>0</v>
      </c>
    </row>
    <row r="179" spans="1:4" s="41" customFormat="1" ht="24.75" customHeight="1">
      <c r="A179" s="155">
        <v>2290802</v>
      </c>
      <c r="B179" s="155" t="s">
        <v>3041</v>
      </c>
      <c r="C179" s="64"/>
      <c r="D179" s="64"/>
    </row>
    <row r="180" spans="1:4" s="41" customFormat="1" ht="24.75" customHeight="1">
      <c r="A180" s="155">
        <v>2290803</v>
      </c>
      <c r="B180" s="155" t="s">
        <v>3042</v>
      </c>
      <c r="C180" s="64"/>
      <c r="D180" s="64"/>
    </row>
    <row r="181" spans="1:4" s="41" customFormat="1" ht="24.75" customHeight="1">
      <c r="A181" s="155">
        <v>2290804</v>
      </c>
      <c r="B181" s="155" t="s">
        <v>3043</v>
      </c>
      <c r="C181" s="64"/>
      <c r="D181" s="64"/>
    </row>
    <row r="182" spans="1:4" s="41" customFormat="1" ht="24.75" customHeight="1">
      <c r="A182" s="155">
        <v>2290805</v>
      </c>
      <c r="B182" s="155" t="s">
        <v>3044</v>
      </c>
      <c r="C182" s="64"/>
      <c r="D182" s="64"/>
    </row>
    <row r="183" spans="1:4" s="41" customFormat="1" ht="24.75" customHeight="1">
      <c r="A183" s="155">
        <v>2290806</v>
      </c>
      <c r="B183" s="155" t="s">
        <v>3045</v>
      </c>
      <c r="C183" s="64"/>
      <c r="D183" s="64"/>
    </row>
    <row r="184" spans="1:4" s="41" customFormat="1" ht="24.75" customHeight="1">
      <c r="A184" s="155">
        <v>2290807</v>
      </c>
      <c r="B184" s="155" t="s">
        <v>3046</v>
      </c>
      <c r="C184" s="64"/>
      <c r="D184" s="64"/>
    </row>
    <row r="185" spans="1:4" s="41" customFormat="1" ht="24.75" customHeight="1">
      <c r="A185" s="155">
        <v>2290808</v>
      </c>
      <c r="B185" s="155" t="s">
        <v>3047</v>
      </c>
      <c r="C185" s="64"/>
      <c r="D185" s="64"/>
    </row>
    <row r="186" spans="1:4" s="41" customFormat="1" ht="24.75" customHeight="1">
      <c r="A186" s="155">
        <v>2290899</v>
      </c>
      <c r="B186" s="155" t="s">
        <v>3048</v>
      </c>
      <c r="C186" s="64"/>
      <c r="D186" s="64"/>
    </row>
    <row r="187" spans="1:4" s="44" customFormat="1" ht="24.75" customHeight="1">
      <c r="A187" s="153">
        <v>22960</v>
      </c>
      <c r="B187" s="153" t="s">
        <v>3049</v>
      </c>
      <c r="C187" s="157">
        <f>SUM(C188:C198)</f>
        <v>5027</v>
      </c>
      <c r="D187" s="157">
        <f>SUM(D188:D198)</f>
        <v>90</v>
      </c>
    </row>
    <row r="188" spans="1:4" s="41" customFormat="1" ht="24.75" customHeight="1">
      <c r="A188" s="155">
        <v>2296001</v>
      </c>
      <c r="B188" s="155" t="s">
        <v>3050</v>
      </c>
      <c r="C188" s="64"/>
      <c r="D188" s="64"/>
    </row>
    <row r="189" spans="1:4" s="41" customFormat="1" ht="24.75" customHeight="1">
      <c r="A189" s="155">
        <v>2296002</v>
      </c>
      <c r="B189" s="155" t="s">
        <v>3051</v>
      </c>
      <c r="C189" s="64">
        <v>3602</v>
      </c>
      <c r="D189" s="64"/>
    </row>
    <row r="190" spans="1:4" s="41" customFormat="1" ht="24.75" customHeight="1">
      <c r="A190" s="155">
        <v>2296003</v>
      </c>
      <c r="B190" s="155" t="s">
        <v>3052</v>
      </c>
      <c r="C190" s="64">
        <v>919</v>
      </c>
      <c r="D190" s="64"/>
    </row>
    <row r="191" spans="1:4" s="41" customFormat="1" ht="24.75" customHeight="1">
      <c r="A191" s="155">
        <v>2296004</v>
      </c>
      <c r="B191" s="155" t="s">
        <v>3053</v>
      </c>
      <c r="C191" s="64">
        <v>87</v>
      </c>
      <c r="D191" s="64"/>
    </row>
    <row r="192" spans="1:4" s="41" customFormat="1" ht="24.75" customHeight="1">
      <c r="A192" s="155">
        <v>2296005</v>
      </c>
      <c r="B192" s="155" t="s">
        <v>3054</v>
      </c>
      <c r="C192" s="64"/>
      <c r="D192" s="64"/>
    </row>
    <row r="193" spans="1:4" s="41" customFormat="1" ht="24.75" customHeight="1">
      <c r="A193" s="155">
        <v>2296006</v>
      </c>
      <c r="B193" s="155" t="s">
        <v>3055</v>
      </c>
      <c r="C193" s="64">
        <v>197</v>
      </c>
      <c r="D193" s="64"/>
    </row>
    <row r="194" spans="1:4" s="41" customFormat="1" ht="24.75" customHeight="1">
      <c r="A194" s="155">
        <v>2296010</v>
      </c>
      <c r="B194" s="155" t="s">
        <v>3056</v>
      </c>
      <c r="C194" s="64"/>
      <c r="D194" s="64"/>
    </row>
    <row r="195" spans="1:4" s="41" customFormat="1" ht="24.75" customHeight="1">
      <c r="A195" s="155">
        <v>2296011</v>
      </c>
      <c r="B195" s="155" t="s">
        <v>3057</v>
      </c>
      <c r="C195" s="64"/>
      <c r="D195" s="64"/>
    </row>
    <row r="196" spans="1:4" s="41" customFormat="1" ht="24.75" customHeight="1">
      <c r="A196" s="155">
        <v>2296012</v>
      </c>
      <c r="B196" s="155" t="s">
        <v>3058</v>
      </c>
      <c r="C196" s="64"/>
      <c r="D196" s="64"/>
    </row>
    <row r="197" spans="1:4" s="41" customFormat="1" ht="24.75" customHeight="1">
      <c r="A197" s="155">
        <v>2296013</v>
      </c>
      <c r="B197" s="155" t="s">
        <v>3059</v>
      </c>
      <c r="C197" s="64">
        <v>222</v>
      </c>
      <c r="D197" s="64">
        <v>90</v>
      </c>
    </row>
    <row r="198" spans="1:4" s="41" customFormat="1" ht="24.75" customHeight="1">
      <c r="A198" s="155">
        <v>2296099</v>
      </c>
      <c r="B198" s="155" t="s">
        <v>3060</v>
      </c>
      <c r="C198" s="64"/>
      <c r="D198" s="64"/>
    </row>
    <row r="199" spans="1:4" s="44" customFormat="1" ht="24.75" customHeight="1">
      <c r="A199" s="153">
        <v>232</v>
      </c>
      <c r="B199" s="153" t="s">
        <v>3061</v>
      </c>
      <c r="C199" s="157">
        <f>C200</f>
        <v>13208</v>
      </c>
      <c r="D199" s="157">
        <f>D200</f>
        <v>25597</v>
      </c>
    </row>
    <row r="200" spans="1:4" s="44" customFormat="1" ht="24.75" customHeight="1">
      <c r="A200" s="153">
        <v>23204</v>
      </c>
      <c r="B200" s="153" t="s">
        <v>3062</v>
      </c>
      <c r="C200" s="157">
        <f>SUM(C201:C217)</f>
        <v>13208</v>
      </c>
      <c r="D200" s="157">
        <f>SUM(D201:D217)</f>
        <v>25597</v>
      </c>
    </row>
    <row r="201" spans="1:4" s="41" customFormat="1" ht="24.75" customHeight="1">
      <c r="A201" s="155">
        <v>2320401</v>
      </c>
      <c r="B201" s="155" t="s">
        <v>3063</v>
      </c>
      <c r="C201" s="64"/>
      <c r="D201" s="64"/>
    </row>
    <row r="202" spans="1:4" s="41" customFormat="1" ht="24.75" customHeight="1">
      <c r="A202" s="155">
        <v>2320402</v>
      </c>
      <c r="B202" s="155" t="s">
        <v>3064</v>
      </c>
      <c r="C202" s="64"/>
      <c r="D202" s="64"/>
    </row>
    <row r="203" spans="1:4" s="41" customFormat="1" ht="24.75" customHeight="1">
      <c r="A203" s="155">
        <v>2320405</v>
      </c>
      <c r="B203" s="155" t="s">
        <v>3065</v>
      </c>
      <c r="C203" s="64"/>
      <c r="D203" s="64"/>
    </row>
    <row r="204" spans="1:4" s="41" customFormat="1" ht="24.75" customHeight="1">
      <c r="A204" s="155">
        <v>2320411</v>
      </c>
      <c r="B204" s="155" t="s">
        <v>3066</v>
      </c>
      <c r="C204" s="64">
        <v>13022</v>
      </c>
      <c r="D204" s="64">
        <v>15687</v>
      </c>
    </row>
    <row r="205" spans="1:4" s="41" customFormat="1" ht="24.75" customHeight="1">
      <c r="A205" s="155">
        <v>2320412</v>
      </c>
      <c r="B205" s="155" t="s">
        <v>3067</v>
      </c>
      <c r="C205" s="64"/>
      <c r="D205" s="64"/>
    </row>
    <row r="206" spans="1:4" s="41" customFormat="1" ht="24.75" customHeight="1">
      <c r="A206" s="155">
        <v>2320413</v>
      </c>
      <c r="B206" s="155" t="s">
        <v>3068</v>
      </c>
      <c r="C206" s="64"/>
      <c r="D206" s="64"/>
    </row>
    <row r="207" spans="1:4" s="41" customFormat="1" ht="24.75" customHeight="1">
      <c r="A207" s="155">
        <v>2320414</v>
      </c>
      <c r="B207" s="155" t="s">
        <v>3069</v>
      </c>
      <c r="C207" s="64"/>
      <c r="D207" s="64"/>
    </row>
    <row r="208" spans="1:4" s="41" customFormat="1" ht="24.75" customHeight="1">
      <c r="A208" s="155">
        <v>2320416</v>
      </c>
      <c r="B208" s="155" t="s">
        <v>3070</v>
      </c>
      <c r="C208" s="64"/>
      <c r="D208" s="64"/>
    </row>
    <row r="209" spans="1:4" s="41" customFormat="1" ht="24.75" customHeight="1">
      <c r="A209" s="155">
        <v>2320417</v>
      </c>
      <c r="B209" s="155" t="s">
        <v>3071</v>
      </c>
      <c r="C209" s="64"/>
      <c r="D209" s="64"/>
    </row>
    <row r="210" spans="1:4" s="41" customFormat="1" ht="24.75" customHeight="1">
      <c r="A210" s="155">
        <v>2320418</v>
      </c>
      <c r="B210" s="155" t="s">
        <v>3072</v>
      </c>
      <c r="C210" s="64"/>
      <c r="D210" s="62"/>
    </row>
    <row r="211" spans="1:4" s="41" customFormat="1" ht="24.75" customHeight="1">
      <c r="A211" s="155">
        <v>2320419</v>
      </c>
      <c r="B211" s="155" t="s">
        <v>3073</v>
      </c>
      <c r="C211" s="64"/>
      <c r="D211" s="64"/>
    </row>
    <row r="212" spans="1:4" s="41" customFormat="1" ht="24.75" customHeight="1">
      <c r="A212" s="155">
        <v>2320420</v>
      </c>
      <c r="B212" s="155" t="s">
        <v>3074</v>
      </c>
      <c r="C212" s="64"/>
      <c r="D212" s="62"/>
    </row>
    <row r="213" spans="1:4" s="41" customFormat="1" ht="24.75" customHeight="1">
      <c r="A213" s="155">
        <v>2320431</v>
      </c>
      <c r="B213" s="155" t="s">
        <v>3075</v>
      </c>
      <c r="C213" s="64">
        <v>186</v>
      </c>
      <c r="D213" s="64">
        <v>3982</v>
      </c>
    </row>
    <row r="214" spans="1:4" s="41" customFormat="1" ht="24.75" customHeight="1">
      <c r="A214" s="155">
        <v>2320432</v>
      </c>
      <c r="B214" s="155" t="s">
        <v>3076</v>
      </c>
      <c r="C214" s="64"/>
      <c r="D214" s="64"/>
    </row>
    <row r="215" spans="1:4" s="41" customFormat="1" ht="24.75" customHeight="1">
      <c r="A215" s="155">
        <v>2320433</v>
      </c>
      <c r="B215" s="155" t="s">
        <v>3077</v>
      </c>
      <c r="C215" s="64"/>
      <c r="D215" s="64"/>
    </row>
    <row r="216" spans="1:4" s="41" customFormat="1" ht="24.75" customHeight="1">
      <c r="A216" s="155">
        <v>2320498</v>
      </c>
      <c r="B216" s="155" t="s">
        <v>3078</v>
      </c>
      <c r="C216" s="64"/>
      <c r="D216" s="64"/>
    </row>
    <row r="217" spans="1:4" s="41" customFormat="1" ht="24.75" customHeight="1">
      <c r="A217" s="155">
        <v>2320499</v>
      </c>
      <c r="B217" s="155" t="s">
        <v>3079</v>
      </c>
      <c r="C217" s="64"/>
      <c r="D217" s="64">
        <v>5928</v>
      </c>
    </row>
    <row r="218" spans="1:4" s="44" customFormat="1" ht="24.75" customHeight="1">
      <c r="A218" s="153">
        <v>233</v>
      </c>
      <c r="B218" s="153" t="s">
        <v>3080</v>
      </c>
      <c r="C218" s="62">
        <f>C219</f>
        <v>102</v>
      </c>
      <c r="D218" s="62">
        <f>D219</f>
        <v>0</v>
      </c>
    </row>
    <row r="219" spans="1:4" s="44" customFormat="1" ht="24.75" customHeight="1">
      <c r="A219" s="153">
        <v>23304</v>
      </c>
      <c r="B219" s="153" t="s">
        <v>3081</v>
      </c>
      <c r="C219" s="62">
        <f>SUM(C220:C236)</f>
        <v>102</v>
      </c>
      <c r="D219" s="62">
        <f>SUM(D220:D236)</f>
        <v>0</v>
      </c>
    </row>
    <row r="220" spans="1:4" s="41" customFormat="1" ht="24.75" customHeight="1">
      <c r="A220" s="155">
        <v>2330401</v>
      </c>
      <c r="B220" s="155" t="s">
        <v>3082</v>
      </c>
      <c r="C220" s="64"/>
      <c r="D220" s="62"/>
    </row>
    <row r="221" spans="1:4" s="41" customFormat="1" ht="24.75" customHeight="1">
      <c r="A221" s="155">
        <v>2330402</v>
      </c>
      <c r="B221" s="155" t="s">
        <v>3083</v>
      </c>
      <c r="C221" s="64"/>
      <c r="D221" s="62"/>
    </row>
    <row r="222" spans="1:4" s="41" customFormat="1" ht="24.75" customHeight="1">
      <c r="A222" s="155">
        <v>2330405</v>
      </c>
      <c r="B222" s="155" t="s">
        <v>3084</v>
      </c>
      <c r="C222" s="64"/>
      <c r="D222" s="62"/>
    </row>
    <row r="223" spans="1:4" s="41" customFormat="1" ht="24.75" customHeight="1">
      <c r="A223" s="155">
        <v>2330411</v>
      </c>
      <c r="B223" s="155" t="s">
        <v>3085</v>
      </c>
      <c r="C223" s="64">
        <v>78</v>
      </c>
      <c r="D223" s="62"/>
    </row>
    <row r="224" spans="1:4" s="41" customFormat="1" ht="24.75" customHeight="1">
      <c r="A224" s="155">
        <v>2330412</v>
      </c>
      <c r="B224" s="155" t="s">
        <v>3086</v>
      </c>
      <c r="C224" s="64"/>
      <c r="D224" s="62"/>
    </row>
    <row r="225" spans="1:4" s="41" customFormat="1" ht="24.75" customHeight="1">
      <c r="A225" s="155">
        <v>2330413</v>
      </c>
      <c r="B225" s="155" t="s">
        <v>3087</v>
      </c>
      <c r="C225" s="64"/>
      <c r="D225" s="62"/>
    </row>
    <row r="226" spans="1:4" s="41" customFormat="1" ht="24.75" customHeight="1">
      <c r="A226" s="155">
        <v>2330414</v>
      </c>
      <c r="B226" s="155" t="s">
        <v>3088</v>
      </c>
      <c r="C226" s="64"/>
      <c r="D226" s="62"/>
    </row>
    <row r="227" spans="1:4" s="41" customFormat="1" ht="24.75" customHeight="1">
      <c r="A227" s="155">
        <v>2330416</v>
      </c>
      <c r="B227" s="155" t="s">
        <v>3089</v>
      </c>
      <c r="C227" s="64"/>
      <c r="D227" s="62"/>
    </row>
    <row r="228" spans="1:4" s="41" customFormat="1" ht="24.75" customHeight="1">
      <c r="A228" s="155">
        <v>2330417</v>
      </c>
      <c r="B228" s="155" t="s">
        <v>3090</v>
      </c>
      <c r="C228" s="64"/>
      <c r="D228" s="62"/>
    </row>
    <row r="229" spans="1:4" s="41" customFormat="1" ht="24.75" customHeight="1">
      <c r="A229" s="155">
        <v>2330418</v>
      </c>
      <c r="B229" s="155" t="s">
        <v>3091</v>
      </c>
      <c r="C229" s="64"/>
      <c r="D229" s="62"/>
    </row>
    <row r="230" spans="1:4" s="41" customFormat="1" ht="24.75" customHeight="1">
      <c r="A230" s="155">
        <v>2330419</v>
      </c>
      <c r="B230" s="155" t="s">
        <v>3092</v>
      </c>
      <c r="C230" s="64"/>
      <c r="D230" s="62"/>
    </row>
    <row r="231" spans="1:4" s="41" customFormat="1" ht="24.75" customHeight="1">
      <c r="A231" s="155">
        <v>2330420</v>
      </c>
      <c r="B231" s="155" t="s">
        <v>3093</v>
      </c>
      <c r="C231" s="64"/>
      <c r="D231" s="62"/>
    </row>
    <row r="232" spans="1:4" s="41" customFormat="1" ht="24.75" customHeight="1">
      <c r="A232" s="155">
        <v>2330431</v>
      </c>
      <c r="B232" s="155" t="s">
        <v>3094</v>
      </c>
      <c r="C232" s="64">
        <v>24</v>
      </c>
      <c r="D232" s="62"/>
    </row>
    <row r="233" spans="1:4" s="41" customFormat="1" ht="24.75" customHeight="1">
      <c r="A233" s="155">
        <v>2330432</v>
      </c>
      <c r="B233" s="155" t="s">
        <v>3095</v>
      </c>
      <c r="C233" s="64"/>
      <c r="D233" s="62"/>
    </row>
    <row r="234" spans="1:4" s="41" customFormat="1" ht="24.75" customHeight="1">
      <c r="A234" s="155">
        <v>2330433</v>
      </c>
      <c r="B234" s="155" t="s">
        <v>3096</v>
      </c>
      <c r="C234" s="64"/>
      <c r="D234" s="62"/>
    </row>
    <row r="235" spans="1:4" s="41" customFormat="1" ht="24.75" customHeight="1">
      <c r="A235" s="155">
        <v>2330498</v>
      </c>
      <c r="B235" s="155" t="s">
        <v>3097</v>
      </c>
      <c r="C235" s="64"/>
      <c r="D235" s="62"/>
    </row>
    <row r="236" spans="1:4" s="41" customFormat="1" ht="24.75" customHeight="1">
      <c r="A236" s="155">
        <v>2330499</v>
      </c>
      <c r="B236" s="155" t="s">
        <v>3098</v>
      </c>
      <c r="C236" s="64"/>
      <c r="D236" s="62"/>
    </row>
    <row r="237" spans="1:4" s="44" customFormat="1" ht="24.75" customHeight="1">
      <c r="A237" s="153">
        <v>1</v>
      </c>
      <c r="B237" s="153" t="s">
        <v>3099</v>
      </c>
      <c r="C237" s="62">
        <f>C4+C12+C27+C39+C50+C96+C120+C164+C169+C173+C199+C218</f>
        <v>484259</v>
      </c>
      <c r="D237" s="62">
        <f>D4+D12+D27+D39+D50+D96+D120+D164+D169+D173+D199+D218</f>
        <v>345975</v>
      </c>
    </row>
    <row r="238" spans="1:4" s="44" customFormat="1" ht="24.75" customHeight="1">
      <c r="A238" s="153"/>
      <c r="B238" s="155" t="s">
        <v>3100</v>
      </c>
      <c r="C238" s="62"/>
      <c r="D238" s="62">
        <v>26000</v>
      </c>
    </row>
    <row r="239" spans="1:4" s="44" customFormat="1" ht="24.75" customHeight="1">
      <c r="A239" s="153"/>
      <c r="B239" s="155" t="s">
        <v>3101</v>
      </c>
      <c r="C239" s="62"/>
      <c r="D239" s="62"/>
    </row>
    <row r="240" spans="1:4" s="44" customFormat="1" ht="24.75" customHeight="1">
      <c r="A240" s="153"/>
      <c r="B240" s="155" t="s">
        <v>3102</v>
      </c>
      <c r="C240" s="62"/>
      <c r="D240" s="62">
        <v>12096</v>
      </c>
    </row>
    <row r="241" spans="1:4" s="44" customFormat="1" ht="24.75" customHeight="1">
      <c r="A241" s="153"/>
      <c r="B241" s="153" t="s">
        <v>3103</v>
      </c>
      <c r="C241" s="62"/>
      <c r="D241" s="62">
        <f>SUM(D237:D240)</f>
        <v>384071</v>
      </c>
    </row>
  </sheetData>
  <sheetProtection/>
  <autoFilter ref="A3:D241"/>
  <mergeCells count="1">
    <mergeCell ref="B1:D1"/>
  </mergeCells>
  <printOptions horizontalCentered="1"/>
  <pageMargins left="0.7096334705202598" right="0.7096334705202598" top="0.8297573863052008" bottom="0.6297823481672392" header="0.5902039723133478" footer="0.309683488109919"/>
  <pageSetup horizontalDpi="600" verticalDpi="600" orientation="portrait" paperSize="9" r:id="rId1"/>
  <headerFooter>
    <oddFooter>&amp;L&amp;C&amp;"宋体,常规"&amp;11第 &amp;"宋体,常规"&amp;11&amp;P&amp;"宋体,常规"&amp;11 页，共 &amp;"宋体,常规"&amp;11&amp;N&amp;"宋体,常规"&amp;11 页&amp;R</oddFooter>
  </headerFooter>
</worksheet>
</file>

<file path=xl/worksheets/sheet31.xml><?xml version="1.0" encoding="utf-8"?>
<worksheet xmlns="http://schemas.openxmlformats.org/spreadsheetml/2006/main" xmlns:r="http://schemas.openxmlformats.org/officeDocument/2006/relationships">
  <dimension ref="A1:E44"/>
  <sheetViews>
    <sheetView showZeros="0" defaultGridColor="0" colorId="23" workbookViewId="0" topLeftCell="B19">
      <selection activeCell="B1" sqref="B1:E1"/>
    </sheetView>
  </sheetViews>
  <sheetFormatPr defaultColWidth="9.00390625" defaultRowHeight="13.5"/>
  <cols>
    <col min="1" max="1" width="9.00390625" style="1" hidden="1" customWidth="1"/>
    <col min="2" max="2" width="37.75390625" style="1" customWidth="1"/>
    <col min="3" max="3" width="16.625" style="1" customWidth="1"/>
    <col min="4" max="4" width="15.875" style="1" customWidth="1"/>
    <col min="5" max="5" width="10.125" style="1" hidden="1" customWidth="1"/>
    <col min="6" max="16384" width="9.00390625" style="1" customWidth="1"/>
  </cols>
  <sheetData>
    <row r="1" spans="2:5" ht="31.5" customHeight="1">
      <c r="B1" s="39" t="s">
        <v>3104</v>
      </c>
      <c r="C1" s="39"/>
      <c r="D1" s="39"/>
      <c r="E1" s="39"/>
    </row>
    <row r="2" ht="13.5" customHeight="1">
      <c r="E2" s="113" t="s">
        <v>2543</v>
      </c>
    </row>
    <row r="3" spans="1:5" ht="20.25" customHeight="1">
      <c r="A3" s="82"/>
      <c r="B3" s="42" t="s">
        <v>60</v>
      </c>
      <c r="C3" s="42" t="s">
        <v>1455</v>
      </c>
      <c r="D3" s="42" t="s">
        <v>1456</v>
      </c>
      <c r="E3" s="42" t="s">
        <v>1311</v>
      </c>
    </row>
    <row r="4" spans="1:5" ht="20.25" customHeight="1">
      <c r="A4" s="52">
        <v>1030102</v>
      </c>
      <c r="B4" s="52" t="s">
        <v>2614</v>
      </c>
      <c r="C4" s="42"/>
      <c r="D4" s="42"/>
      <c r="E4" s="42"/>
    </row>
    <row r="5" spans="1:5" ht="20.25" customHeight="1">
      <c r="A5" s="52">
        <v>1030106</v>
      </c>
      <c r="B5" s="52" t="s">
        <v>2615</v>
      </c>
      <c r="C5" s="42"/>
      <c r="D5" s="42"/>
      <c r="E5" s="42"/>
    </row>
    <row r="6" spans="1:5" ht="20.25" customHeight="1">
      <c r="A6" s="52">
        <v>1030110</v>
      </c>
      <c r="B6" s="52" t="s">
        <v>2616</v>
      </c>
      <c r="C6" s="42"/>
      <c r="D6" s="42"/>
      <c r="E6" s="42"/>
    </row>
    <row r="7" spans="1:5" ht="20.25" customHeight="1">
      <c r="A7" s="52">
        <v>1030112</v>
      </c>
      <c r="B7" s="52" t="s">
        <v>2617</v>
      </c>
      <c r="C7" s="42"/>
      <c r="D7" s="42"/>
      <c r="E7" s="42"/>
    </row>
    <row r="8" spans="1:5" ht="20.25" customHeight="1">
      <c r="A8" s="52">
        <v>1030115</v>
      </c>
      <c r="B8" s="52" t="s">
        <v>2618</v>
      </c>
      <c r="C8" s="42"/>
      <c r="D8" s="42"/>
      <c r="E8" s="42"/>
    </row>
    <row r="9" spans="1:5" ht="20.25" customHeight="1">
      <c r="A9" s="52">
        <v>1030119</v>
      </c>
      <c r="B9" s="52" t="s">
        <v>2619</v>
      </c>
      <c r="C9" s="42"/>
      <c r="D9" s="42"/>
      <c r="E9" s="42"/>
    </row>
    <row r="10" spans="1:5" ht="20.25" customHeight="1">
      <c r="A10" s="52">
        <v>1030121</v>
      </c>
      <c r="B10" s="52" t="s">
        <v>2620</v>
      </c>
      <c r="C10" s="42"/>
      <c r="D10" s="42"/>
      <c r="E10" s="42"/>
    </row>
    <row r="11" spans="1:5" ht="20.25" customHeight="1">
      <c r="A11" s="52">
        <v>1030129</v>
      </c>
      <c r="B11" s="52" t="s">
        <v>2621</v>
      </c>
      <c r="C11" s="42"/>
      <c r="D11" s="42"/>
      <c r="E11" s="42"/>
    </row>
    <row r="12" spans="1:5" ht="20.25" customHeight="1">
      <c r="A12" s="52">
        <v>1030144</v>
      </c>
      <c r="B12" s="52" t="s">
        <v>2622</v>
      </c>
      <c r="C12" s="42"/>
      <c r="D12" s="42"/>
      <c r="E12" s="42"/>
    </row>
    <row r="13" spans="1:5" ht="20.25" customHeight="1">
      <c r="A13" s="52">
        <v>1030146</v>
      </c>
      <c r="B13" s="52" t="s">
        <v>2623</v>
      </c>
      <c r="C13" s="158">
        <v>9500</v>
      </c>
      <c r="D13" s="158">
        <v>8900</v>
      </c>
      <c r="E13" s="42"/>
    </row>
    <row r="14" spans="1:5" ht="20.25" customHeight="1">
      <c r="A14" s="52">
        <v>1030147</v>
      </c>
      <c r="B14" s="52" t="s">
        <v>2624</v>
      </c>
      <c r="C14" s="158">
        <v>490</v>
      </c>
      <c r="D14" s="158">
        <v>600</v>
      </c>
      <c r="E14" s="42"/>
    </row>
    <row r="15" spans="1:5" ht="20.25" customHeight="1">
      <c r="A15" s="52">
        <v>1030148</v>
      </c>
      <c r="B15" s="52" t="s">
        <v>2625</v>
      </c>
      <c r="C15" s="158">
        <v>199249</v>
      </c>
      <c r="D15" s="158">
        <v>175500</v>
      </c>
      <c r="E15" s="42"/>
    </row>
    <row r="16" spans="1:5" ht="20.25" customHeight="1">
      <c r="A16" s="52">
        <v>1030149</v>
      </c>
      <c r="B16" s="52" t="s">
        <v>2626</v>
      </c>
      <c r="C16" s="158"/>
      <c r="D16" s="158"/>
      <c r="E16" s="42"/>
    </row>
    <row r="17" spans="1:5" ht="20.25" customHeight="1">
      <c r="A17" s="52">
        <v>1030150</v>
      </c>
      <c r="B17" s="52" t="s">
        <v>2627</v>
      </c>
      <c r="C17" s="158"/>
      <c r="D17" s="158"/>
      <c r="E17" s="42"/>
    </row>
    <row r="18" spans="1:5" ht="20.25" customHeight="1">
      <c r="A18" s="52">
        <v>1030152</v>
      </c>
      <c r="B18" s="52" t="s">
        <v>2628</v>
      </c>
      <c r="C18" s="158"/>
      <c r="D18" s="158"/>
      <c r="E18" s="42"/>
    </row>
    <row r="19" spans="1:5" ht="20.25" customHeight="1">
      <c r="A19" s="52">
        <v>1030153</v>
      </c>
      <c r="B19" s="52" t="s">
        <v>2629</v>
      </c>
      <c r="C19" s="158"/>
      <c r="D19" s="158"/>
      <c r="E19" s="42"/>
    </row>
    <row r="20" spans="1:5" ht="20.25" customHeight="1">
      <c r="A20" s="52">
        <v>1030154</v>
      </c>
      <c r="B20" s="52" t="s">
        <v>2630</v>
      </c>
      <c r="C20" s="158"/>
      <c r="D20" s="158"/>
      <c r="E20" s="42"/>
    </row>
    <row r="21" spans="1:5" ht="20.25" customHeight="1">
      <c r="A21" s="52">
        <v>1030155</v>
      </c>
      <c r="B21" s="52" t="s">
        <v>2631</v>
      </c>
      <c r="C21" s="158"/>
      <c r="D21" s="158"/>
      <c r="E21" s="42"/>
    </row>
    <row r="22" spans="1:5" ht="20.25" customHeight="1">
      <c r="A22" s="52">
        <v>1030156</v>
      </c>
      <c r="B22" s="52" t="s">
        <v>2632</v>
      </c>
      <c r="C22" s="158">
        <v>8000</v>
      </c>
      <c r="D22" s="158">
        <v>6000</v>
      </c>
      <c r="E22" s="42"/>
    </row>
    <row r="23" spans="1:5" ht="20.25" customHeight="1">
      <c r="A23" s="52">
        <v>1030157</v>
      </c>
      <c r="B23" s="52" t="s">
        <v>2633</v>
      </c>
      <c r="C23" s="158"/>
      <c r="D23" s="158"/>
      <c r="E23" s="42"/>
    </row>
    <row r="24" spans="1:5" ht="20.25" customHeight="1">
      <c r="A24" s="52">
        <v>1030158</v>
      </c>
      <c r="B24" s="52" t="s">
        <v>2634</v>
      </c>
      <c r="C24" s="158"/>
      <c r="D24" s="158"/>
      <c r="E24" s="42"/>
    </row>
    <row r="25" spans="1:5" ht="20.25" customHeight="1">
      <c r="A25" s="52">
        <v>1030159</v>
      </c>
      <c r="B25" s="52" t="s">
        <v>2635</v>
      </c>
      <c r="C25" s="158"/>
      <c r="D25" s="158"/>
      <c r="E25" s="42"/>
    </row>
    <row r="26" spans="1:5" ht="20.25" customHeight="1">
      <c r="A26" s="52">
        <v>1030166</v>
      </c>
      <c r="B26" s="52" t="s">
        <v>2636</v>
      </c>
      <c r="C26" s="158"/>
      <c r="D26" s="158"/>
      <c r="E26" s="42"/>
    </row>
    <row r="27" spans="1:5" ht="20.25" customHeight="1">
      <c r="A27" s="52">
        <v>1030168</v>
      </c>
      <c r="B27" s="52" t="s">
        <v>2637</v>
      </c>
      <c r="C27" s="158"/>
      <c r="D27" s="158"/>
      <c r="E27" s="42"/>
    </row>
    <row r="28" spans="1:5" ht="20.25" customHeight="1">
      <c r="A28" s="52">
        <v>1030171</v>
      </c>
      <c r="B28" s="52" t="s">
        <v>2638</v>
      </c>
      <c r="C28" s="158"/>
      <c r="D28" s="158"/>
      <c r="E28" s="42"/>
    </row>
    <row r="29" spans="1:5" ht="20.25" customHeight="1">
      <c r="A29" s="52">
        <v>1030175</v>
      </c>
      <c r="B29" s="52" t="s">
        <v>2639</v>
      </c>
      <c r="C29" s="158"/>
      <c r="D29" s="158"/>
      <c r="E29" s="42"/>
    </row>
    <row r="30" spans="1:5" ht="20.25" customHeight="1">
      <c r="A30" s="52">
        <v>1030178</v>
      </c>
      <c r="B30" s="52" t="s">
        <v>2640</v>
      </c>
      <c r="C30" s="158">
        <v>4000</v>
      </c>
      <c r="D30" s="158">
        <v>4000</v>
      </c>
      <c r="E30" s="159"/>
    </row>
    <row r="31" spans="1:5" ht="20.25" customHeight="1">
      <c r="A31" s="52">
        <v>1030180</v>
      </c>
      <c r="B31" s="52" t="s">
        <v>2641</v>
      </c>
      <c r="C31" s="158"/>
      <c r="D31" s="158"/>
      <c r="E31" s="159"/>
    </row>
    <row r="32" spans="1:5" ht="20.25" customHeight="1">
      <c r="A32" s="52">
        <v>1030199</v>
      </c>
      <c r="B32" s="52" t="s">
        <v>2642</v>
      </c>
      <c r="C32" s="13">
        <v>1000</v>
      </c>
      <c r="D32" s="13">
        <v>1000</v>
      </c>
      <c r="E32" s="160"/>
    </row>
    <row r="33" spans="1:5" ht="20.25" customHeight="1">
      <c r="A33" s="82"/>
      <c r="B33" s="42" t="s">
        <v>2884</v>
      </c>
      <c r="C33" s="20">
        <f>SUM(C4:C32)</f>
        <v>222239</v>
      </c>
      <c r="D33" s="20">
        <f>SUM(D4:D32)</f>
        <v>196000</v>
      </c>
      <c r="E33" s="16">
        <f>(D33-C33)/C33</f>
        <v>-0.11806658597275906</v>
      </c>
    </row>
    <row r="34" spans="1:5" ht="20.25" customHeight="1">
      <c r="A34" s="82"/>
      <c r="B34" s="122" t="s">
        <v>2644</v>
      </c>
      <c r="C34" s="161">
        <f>C35+C36</f>
        <v>0</v>
      </c>
      <c r="D34" s="161">
        <f>D35+D36</f>
        <v>0</v>
      </c>
      <c r="E34" s="161">
        <f>E35+E36</f>
        <v>0</v>
      </c>
    </row>
    <row r="35" spans="1:5" ht="20.25" customHeight="1">
      <c r="A35" s="82"/>
      <c r="B35" s="24" t="s">
        <v>2645</v>
      </c>
      <c r="C35" s="161"/>
      <c r="D35" s="161"/>
      <c r="E35" s="162"/>
    </row>
    <row r="36" spans="1:5" ht="20.25" customHeight="1">
      <c r="A36" s="82"/>
      <c r="B36" s="24" t="s">
        <v>2646</v>
      </c>
      <c r="C36" s="161"/>
      <c r="D36" s="161"/>
      <c r="E36" s="162"/>
    </row>
    <row r="37" spans="1:5" ht="20.25" customHeight="1">
      <c r="A37" s="82"/>
      <c r="B37" s="122" t="s">
        <v>3105</v>
      </c>
      <c r="C37" s="161">
        <f>C38</f>
        <v>0</v>
      </c>
      <c r="D37" s="161">
        <f>D38</f>
        <v>254</v>
      </c>
      <c r="E37" s="161">
        <f>E38</f>
        <v>0</v>
      </c>
    </row>
    <row r="38" spans="1:5" ht="20.25" customHeight="1">
      <c r="A38" s="82"/>
      <c r="B38" s="122" t="s">
        <v>3106</v>
      </c>
      <c r="C38" s="161">
        <f>C39+C40</f>
        <v>0</v>
      </c>
      <c r="D38" s="161">
        <f>D39+D40</f>
        <v>254</v>
      </c>
      <c r="E38" s="161">
        <f>E39+E40</f>
        <v>0</v>
      </c>
    </row>
    <row r="39" spans="1:5" ht="20.25" customHeight="1">
      <c r="A39" s="82"/>
      <c r="B39" s="24" t="s">
        <v>2864</v>
      </c>
      <c r="C39" s="161"/>
      <c r="D39" s="161">
        <v>254</v>
      </c>
      <c r="E39" s="162"/>
    </row>
    <row r="40" spans="1:5" ht="20.25" customHeight="1">
      <c r="A40" s="82"/>
      <c r="B40" s="24" t="s">
        <v>2865</v>
      </c>
      <c r="C40" s="161"/>
      <c r="D40" s="161"/>
      <c r="E40" s="162"/>
    </row>
    <row r="41" spans="1:5" ht="20.25" customHeight="1">
      <c r="A41" s="82"/>
      <c r="B41" s="122" t="s">
        <v>3107</v>
      </c>
      <c r="C41" s="161"/>
      <c r="D41" s="161"/>
      <c r="E41" s="161"/>
    </row>
    <row r="42" spans="1:5" ht="20.25" customHeight="1">
      <c r="A42" s="82"/>
      <c r="B42" s="122" t="s">
        <v>3108</v>
      </c>
      <c r="C42" s="161"/>
      <c r="D42" s="161"/>
      <c r="E42" s="161"/>
    </row>
    <row r="43" spans="1:5" ht="20.25" customHeight="1">
      <c r="A43" s="82"/>
      <c r="B43" s="122"/>
      <c r="C43" s="161"/>
      <c r="D43" s="161"/>
      <c r="E43" s="161"/>
    </row>
    <row r="44" spans="1:5" ht="20.25" customHeight="1">
      <c r="A44" s="82"/>
      <c r="B44" s="122" t="s">
        <v>3109</v>
      </c>
      <c r="C44" s="161"/>
      <c r="D44" s="20">
        <f>D33+D34+D37+D41+D42</f>
        <v>196254</v>
      </c>
      <c r="E44" s="161"/>
    </row>
  </sheetData>
  <sheetProtection/>
  <mergeCells count="1">
    <mergeCell ref="B1:E1"/>
  </mergeCells>
  <printOptions horizontalCentered="1"/>
  <pageMargins left="0.7096334705202598" right="0.7096334705202598" top="0.6401977201146404" bottom="0.6401977201146404" header="0.5902039723133478" footer="0.309683488109919"/>
  <pageSetup horizontalDpi="600" verticalDpi="600" orientation="portrait" paperSize="9" r:id="rId1"/>
  <headerFooter>
    <oddFooter>&amp;L&amp;C&amp;"宋体,常规"&amp;11第 &amp;"宋体,常规"&amp;11&amp;P&amp;"宋体,常规"&amp;11 页，共 &amp;"宋体,常规"&amp;11&amp;N&amp;"宋体,常规"&amp;11 页&amp;R</oddFooter>
  </headerFooter>
</worksheet>
</file>

<file path=xl/worksheets/sheet32.xml><?xml version="1.0" encoding="utf-8"?>
<worksheet xmlns="http://schemas.openxmlformats.org/spreadsheetml/2006/main" xmlns:r="http://schemas.openxmlformats.org/officeDocument/2006/relationships">
  <dimension ref="A1:D242"/>
  <sheetViews>
    <sheetView showZeros="0" defaultGridColor="0" colorId="23" workbookViewId="0" topLeftCell="B226">
      <selection activeCell="B241" sqref="B241:D241"/>
    </sheetView>
  </sheetViews>
  <sheetFormatPr defaultColWidth="9.00390625" defaultRowHeight="13.5"/>
  <cols>
    <col min="1" max="1" width="9.00390625" style="1" hidden="1" customWidth="1"/>
    <col min="2" max="2" width="57.375" style="1" customWidth="1"/>
    <col min="3" max="3" width="15.75390625" style="102" customWidth="1"/>
    <col min="4" max="4" width="13.00390625" style="82" customWidth="1"/>
    <col min="5" max="16384" width="9.00390625" style="1" customWidth="1"/>
  </cols>
  <sheetData>
    <row r="1" spans="2:4" ht="35.25" customHeight="1">
      <c r="B1" s="151" t="s">
        <v>3110</v>
      </c>
      <c r="C1" s="151"/>
      <c r="D1" s="151"/>
    </row>
    <row r="2" spans="2:4" ht="13.5" customHeight="1">
      <c r="B2" s="163" t="s">
        <v>3111</v>
      </c>
      <c r="C2" s="163"/>
      <c r="D2" s="163"/>
    </row>
    <row r="3" spans="2:4" s="41" customFormat="1" ht="15" customHeight="1">
      <c r="B3" s="152" t="s">
        <v>2886</v>
      </c>
      <c r="C3" s="152" t="s">
        <v>2887</v>
      </c>
      <c r="D3" s="152" t="s">
        <v>2888</v>
      </c>
    </row>
    <row r="4" spans="1:4" s="44" customFormat="1" ht="20.25" customHeight="1">
      <c r="A4" s="153">
        <v>206</v>
      </c>
      <c r="B4" s="62" t="s">
        <v>2889</v>
      </c>
      <c r="C4" s="164">
        <f>C5</f>
        <v>0</v>
      </c>
      <c r="D4" s="164">
        <f>D5</f>
        <v>0</v>
      </c>
    </row>
    <row r="5" spans="1:4" s="41" customFormat="1" ht="20.25" customHeight="1">
      <c r="A5" s="153">
        <v>20610</v>
      </c>
      <c r="B5" s="153" t="s">
        <v>2890</v>
      </c>
      <c r="C5" s="164">
        <f>SUM(C6:C11)</f>
        <v>0</v>
      </c>
      <c r="D5" s="164">
        <f>SUM(D6:D11)</f>
        <v>0</v>
      </c>
    </row>
    <row r="6" spans="1:4" s="41" customFormat="1" ht="20.25" customHeight="1">
      <c r="A6" s="155">
        <v>2061001</v>
      </c>
      <c r="B6" s="155" t="s">
        <v>2891</v>
      </c>
      <c r="C6" s="164"/>
      <c r="D6" s="165"/>
    </row>
    <row r="7" spans="1:4" s="44" customFormat="1" ht="20.25" customHeight="1">
      <c r="A7" s="155">
        <v>2061001</v>
      </c>
      <c r="B7" s="155" t="s">
        <v>2892</v>
      </c>
      <c r="C7" s="164"/>
      <c r="D7" s="165"/>
    </row>
    <row r="8" spans="1:4" s="41" customFormat="1" ht="20.25" customHeight="1">
      <c r="A8" s="155">
        <v>2061001</v>
      </c>
      <c r="B8" s="155" t="s">
        <v>2893</v>
      </c>
      <c r="C8" s="164"/>
      <c r="D8" s="165"/>
    </row>
    <row r="9" spans="1:4" s="41" customFormat="1" ht="20.25" customHeight="1">
      <c r="A9" s="155">
        <v>2061001</v>
      </c>
      <c r="B9" s="155" t="s">
        <v>2894</v>
      </c>
      <c r="C9" s="164"/>
      <c r="D9" s="165"/>
    </row>
    <row r="10" spans="1:4" s="41" customFormat="1" ht="20.25" customHeight="1">
      <c r="A10" s="155">
        <v>2061001</v>
      </c>
      <c r="B10" s="155" t="s">
        <v>2895</v>
      </c>
      <c r="C10" s="164"/>
      <c r="D10" s="165"/>
    </row>
    <row r="11" spans="1:4" s="41" customFormat="1" ht="20.25" customHeight="1">
      <c r="A11" s="155">
        <v>2061001</v>
      </c>
      <c r="B11" s="155" t="s">
        <v>2896</v>
      </c>
      <c r="C11" s="164"/>
      <c r="D11" s="165"/>
    </row>
    <row r="12" spans="1:4" s="41" customFormat="1" ht="20.25" customHeight="1">
      <c r="A12" s="153">
        <v>207</v>
      </c>
      <c r="B12" s="62" t="s">
        <v>2897</v>
      </c>
      <c r="C12" s="166">
        <f>C13+C18+C24</f>
        <v>63</v>
      </c>
      <c r="D12" s="166">
        <f>D13+D18+D24</f>
        <v>0</v>
      </c>
    </row>
    <row r="13" spans="1:4" s="41" customFormat="1" ht="20.25" customHeight="1">
      <c r="A13" s="153">
        <v>20707</v>
      </c>
      <c r="B13" s="153" t="s">
        <v>2898</v>
      </c>
      <c r="C13" s="166">
        <f>SUM(C14:C17)</f>
        <v>0</v>
      </c>
      <c r="D13" s="166">
        <f>SUM(D14:D17)</f>
        <v>0</v>
      </c>
    </row>
    <row r="14" spans="1:4" s="41" customFormat="1" ht="20.25" customHeight="1">
      <c r="A14" s="155">
        <v>2070701</v>
      </c>
      <c r="B14" s="155" t="s">
        <v>2899</v>
      </c>
      <c r="C14" s="167"/>
      <c r="D14" s="167"/>
    </row>
    <row r="15" spans="1:4" s="41" customFormat="1" ht="20.25" customHeight="1">
      <c r="A15" s="155">
        <v>2070702</v>
      </c>
      <c r="B15" s="155" t="s">
        <v>2900</v>
      </c>
      <c r="C15" s="167"/>
      <c r="D15" s="167"/>
    </row>
    <row r="16" spans="1:4" s="44" customFormat="1" ht="20.25" customHeight="1">
      <c r="A16" s="155">
        <v>2070703</v>
      </c>
      <c r="B16" s="155" t="s">
        <v>2901</v>
      </c>
      <c r="C16" s="167"/>
      <c r="D16" s="167"/>
    </row>
    <row r="17" spans="1:4" s="41" customFormat="1" ht="20.25" customHeight="1">
      <c r="A17" s="155">
        <v>2070799</v>
      </c>
      <c r="B17" s="155" t="s">
        <v>2902</v>
      </c>
      <c r="C17" s="167"/>
      <c r="D17" s="167"/>
    </row>
    <row r="18" spans="1:4" s="41" customFormat="1" ht="20.25" customHeight="1">
      <c r="A18" s="153">
        <v>20709</v>
      </c>
      <c r="B18" s="153" t="s">
        <v>2903</v>
      </c>
      <c r="C18" s="166">
        <f>SUM(C19:C23)</f>
        <v>63</v>
      </c>
      <c r="D18" s="166">
        <f>SUM(D19:D23)</f>
        <v>0</v>
      </c>
    </row>
    <row r="19" spans="1:4" s="41" customFormat="1" ht="20.25" customHeight="1">
      <c r="A19" s="155">
        <v>2070901</v>
      </c>
      <c r="B19" s="155" t="s">
        <v>2904</v>
      </c>
      <c r="C19" s="167"/>
      <c r="D19" s="167"/>
    </row>
    <row r="20" spans="1:4" s="41" customFormat="1" ht="20.25" customHeight="1">
      <c r="A20" s="155">
        <v>2070902</v>
      </c>
      <c r="B20" s="155" t="s">
        <v>2905</v>
      </c>
      <c r="C20" s="167"/>
      <c r="D20" s="167"/>
    </row>
    <row r="21" spans="1:4" s="41" customFormat="1" ht="20.25" customHeight="1">
      <c r="A21" s="155">
        <v>2070903</v>
      </c>
      <c r="B21" s="155" t="s">
        <v>2906</v>
      </c>
      <c r="C21" s="167"/>
      <c r="D21" s="167"/>
    </row>
    <row r="22" spans="1:4" s="41" customFormat="1" ht="20.25" customHeight="1">
      <c r="A22" s="155">
        <v>2070904</v>
      </c>
      <c r="B22" s="155" t="s">
        <v>2907</v>
      </c>
      <c r="C22" s="167">
        <v>63</v>
      </c>
      <c r="D22" s="167"/>
    </row>
    <row r="23" spans="1:4" s="41" customFormat="1" ht="20.25" customHeight="1">
      <c r="A23" s="155">
        <v>2070999</v>
      </c>
      <c r="B23" s="155" t="s">
        <v>2908</v>
      </c>
      <c r="C23" s="167"/>
      <c r="D23" s="167"/>
    </row>
    <row r="24" spans="1:4" s="41" customFormat="1" ht="20.25" customHeight="1">
      <c r="A24" s="153">
        <v>20710</v>
      </c>
      <c r="B24" s="153" t="s">
        <v>2909</v>
      </c>
      <c r="C24" s="166">
        <f>SUM(C25:C26)</f>
        <v>0</v>
      </c>
      <c r="D24" s="166">
        <f>SUM(D25:D26)</f>
        <v>0</v>
      </c>
    </row>
    <row r="25" spans="1:4" s="41" customFormat="1" ht="20.25" customHeight="1">
      <c r="A25" s="155">
        <v>2071001</v>
      </c>
      <c r="B25" s="155" t="s">
        <v>2910</v>
      </c>
      <c r="C25" s="167"/>
      <c r="D25" s="167"/>
    </row>
    <row r="26" spans="1:4" s="41" customFormat="1" ht="20.25" customHeight="1">
      <c r="A26" s="155">
        <v>2071099</v>
      </c>
      <c r="B26" s="155" t="s">
        <v>2911</v>
      </c>
      <c r="C26" s="167"/>
      <c r="D26" s="167"/>
    </row>
    <row r="27" spans="1:4" s="41" customFormat="1" ht="20.25" customHeight="1">
      <c r="A27" s="153">
        <v>208</v>
      </c>
      <c r="B27" s="153" t="s">
        <v>2912</v>
      </c>
      <c r="C27" s="166">
        <f>C28+C32+C36</f>
        <v>0</v>
      </c>
      <c r="D27" s="166">
        <f>D28+D32+D36</f>
        <v>0</v>
      </c>
    </row>
    <row r="28" spans="1:4" s="41" customFormat="1" ht="20.25" customHeight="1">
      <c r="A28" s="153">
        <v>20822</v>
      </c>
      <c r="B28" s="153" t="s">
        <v>2913</v>
      </c>
      <c r="C28" s="166">
        <f>SUM(C29:C31)</f>
        <v>0</v>
      </c>
      <c r="D28" s="166">
        <f>SUM(D29:D31)</f>
        <v>0</v>
      </c>
    </row>
    <row r="29" spans="1:4" s="41" customFormat="1" ht="20.25" customHeight="1">
      <c r="A29" s="155">
        <v>2082201</v>
      </c>
      <c r="B29" s="155" t="s">
        <v>2914</v>
      </c>
      <c r="C29" s="167"/>
      <c r="D29" s="167"/>
    </row>
    <row r="30" spans="1:4" s="41" customFormat="1" ht="20.25" customHeight="1">
      <c r="A30" s="155">
        <v>2082202</v>
      </c>
      <c r="B30" s="155" t="s">
        <v>2915</v>
      </c>
      <c r="C30" s="167"/>
      <c r="D30" s="167"/>
    </row>
    <row r="31" spans="1:4" s="41" customFormat="1" ht="20.25" customHeight="1">
      <c r="A31" s="155">
        <v>2082299</v>
      </c>
      <c r="B31" s="155" t="s">
        <v>2916</v>
      </c>
      <c r="C31" s="167"/>
      <c r="D31" s="167"/>
    </row>
    <row r="32" spans="1:4" s="41" customFormat="1" ht="20.25" customHeight="1">
      <c r="A32" s="153">
        <v>20823</v>
      </c>
      <c r="B32" s="153" t="s">
        <v>2917</v>
      </c>
      <c r="C32" s="166">
        <f>SUM(C33:C35)</f>
        <v>0</v>
      </c>
      <c r="D32" s="166">
        <f>SUM(D33:D35)</f>
        <v>0</v>
      </c>
    </row>
    <row r="33" spans="1:4" s="41" customFormat="1" ht="20.25" customHeight="1">
      <c r="A33" s="155">
        <v>2082301</v>
      </c>
      <c r="B33" s="155" t="s">
        <v>2914</v>
      </c>
      <c r="C33" s="167"/>
      <c r="D33" s="167"/>
    </row>
    <row r="34" spans="1:4" s="41" customFormat="1" ht="20.25" customHeight="1">
      <c r="A34" s="155">
        <v>2082302</v>
      </c>
      <c r="B34" s="155" t="s">
        <v>2915</v>
      </c>
      <c r="C34" s="167"/>
      <c r="D34" s="167"/>
    </row>
    <row r="35" spans="1:4" s="41" customFormat="1" ht="20.25" customHeight="1">
      <c r="A35" s="155">
        <v>2082399</v>
      </c>
      <c r="B35" s="155" t="s">
        <v>2918</v>
      </c>
      <c r="C35" s="167"/>
      <c r="D35" s="167"/>
    </row>
    <row r="36" spans="1:4" s="41" customFormat="1" ht="20.25" customHeight="1">
      <c r="A36" s="153">
        <v>20829</v>
      </c>
      <c r="B36" s="153" t="s">
        <v>2919</v>
      </c>
      <c r="C36" s="166">
        <f>C37+C38</f>
        <v>0</v>
      </c>
      <c r="D36" s="166">
        <f>D37+D38</f>
        <v>0</v>
      </c>
    </row>
    <row r="37" spans="1:4" s="41" customFormat="1" ht="20.25" customHeight="1">
      <c r="A37" s="155">
        <v>2082901</v>
      </c>
      <c r="B37" s="155" t="s">
        <v>2915</v>
      </c>
      <c r="C37" s="167"/>
      <c r="D37" s="167"/>
    </row>
    <row r="38" spans="1:4" s="41" customFormat="1" ht="20.25" customHeight="1">
      <c r="A38" s="155">
        <v>2082999</v>
      </c>
      <c r="B38" s="155" t="s">
        <v>2920</v>
      </c>
      <c r="C38" s="167"/>
      <c r="D38" s="167"/>
    </row>
    <row r="39" spans="1:4" s="41" customFormat="1" ht="20.25" customHeight="1">
      <c r="A39" s="153">
        <v>211</v>
      </c>
      <c r="B39" s="153" t="s">
        <v>2921</v>
      </c>
      <c r="C39" s="166">
        <f>C40+C45</f>
        <v>0</v>
      </c>
      <c r="D39" s="166">
        <f>D40+D45</f>
        <v>0</v>
      </c>
    </row>
    <row r="40" spans="1:4" s="41" customFormat="1" ht="20.25" customHeight="1">
      <c r="A40" s="153">
        <v>21160</v>
      </c>
      <c r="B40" s="153" t="s">
        <v>2922</v>
      </c>
      <c r="C40" s="166">
        <f>SUM(C41:C44)</f>
        <v>0</v>
      </c>
      <c r="D40" s="166">
        <f>SUM(D41:D44)</f>
        <v>0</v>
      </c>
    </row>
    <row r="41" spans="1:4" s="41" customFormat="1" ht="20.25" customHeight="1">
      <c r="A41" s="155">
        <v>2116001</v>
      </c>
      <c r="B41" s="155" t="s">
        <v>2923</v>
      </c>
      <c r="C41" s="167"/>
      <c r="D41" s="167"/>
    </row>
    <row r="42" spans="1:4" s="41" customFormat="1" ht="20.25" customHeight="1">
      <c r="A42" s="155">
        <v>2116002</v>
      </c>
      <c r="B42" s="155" t="s">
        <v>2924</v>
      </c>
      <c r="C42" s="167"/>
      <c r="D42" s="167"/>
    </row>
    <row r="43" spans="1:4" s="41" customFormat="1" ht="20.25" customHeight="1">
      <c r="A43" s="155">
        <v>2116003</v>
      </c>
      <c r="B43" s="155" t="s">
        <v>2925</v>
      </c>
      <c r="C43" s="167"/>
      <c r="D43" s="167"/>
    </row>
    <row r="44" spans="1:4" s="41" customFormat="1" ht="20.25" customHeight="1">
      <c r="A44" s="155">
        <v>2116099</v>
      </c>
      <c r="B44" s="155" t="s">
        <v>2926</v>
      </c>
      <c r="C44" s="167"/>
      <c r="D44" s="167"/>
    </row>
    <row r="45" spans="1:4" s="41" customFormat="1" ht="20.25" customHeight="1">
      <c r="A45" s="153">
        <v>21161</v>
      </c>
      <c r="B45" s="153" t="s">
        <v>2927</v>
      </c>
      <c r="C45" s="166">
        <f>SUM(C46:C49)</f>
        <v>0</v>
      </c>
      <c r="D45" s="166">
        <f>SUM(D46:D49)</f>
        <v>0</v>
      </c>
    </row>
    <row r="46" spans="1:4" s="41" customFormat="1" ht="20.25" customHeight="1">
      <c r="A46" s="155">
        <v>2116101</v>
      </c>
      <c r="B46" s="155" t="s">
        <v>2928</v>
      </c>
      <c r="C46" s="167"/>
      <c r="D46" s="167"/>
    </row>
    <row r="47" spans="1:4" s="41" customFormat="1" ht="20.25" customHeight="1">
      <c r="A47" s="155">
        <v>2116102</v>
      </c>
      <c r="B47" s="155" t="s">
        <v>2929</v>
      </c>
      <c r="C47" s="167"/>
      <c r="D47" s="167"/>
    </row>
    <row r="48" spans="1:4" s="41" customFormat="1" ht="20.25" customHeight="1">
      <c r="A48" s="155">
        <v>2116103</v>
      </c>
      <c r="B48" s="155" t="s">
        <v>2930</v>
      </c>
      <c r="C48" s="167"/>
      <c r="D48" s="167"/>
    </row>
    <row r="49" spans="1:4" s="41" customFormat="1" ht="20.25" customHeight="1">
      <c r="A49" s="155">
        <v>2116104</v>
      </c>
      <c r="B49" s="155" t="s">
        <v>2931</v>
      </c>
      <c r="C49" s="167"/>
      <c r="D49" s="167"/>
    </row>
    <row r="50" spans="1:4" s="41" customFormat="1" ht="20.25" customHeight="1">
      <c r="A50" s="153">
        <v>212</v>
      </c>
      <c r="B50" s="153" t="s">
        <v>2932</v>
      </c>
      <c r="C50" s="166">
        <f>C51+C64+C68+C69+C75+C79+C83+C87+C93</f>
        <v>155579</v>
      </c>
      <c r="D50" s="166">
        <f>D51+D64+D68+D69+D75+D79+D83+D87+D93</f>
        <v>160498</v>
      </c>
    </row>
    <row r="51" spans="1:4" s="41" customFormat="1" ht="20.25" customHeight="1">
      <c r="A51" s="153">
        <v>21208</v>
      </c>
      <c r="B51" s="153" t="s">
        <v>2933</v>
      </c>
      <c r="C51" s="166">
        <f>SUM(C52:C63)</f>
        <v>134346</v>
      </c>
      <c r="D51" s="166">
        <f>SUM(D52:D63)</f>
        <v>140998</v>
      </c>
    </row>
    <row r="52" spans="1:4" s="41" customFormat="1" ht="20.25" customHeight="1">
      <c r="A52" s="155">
        <v>2120801</v>
      </c>
      <c r="B52" s="155" t="s">
        <v>2934</v>
      </c>
      <c r="C52" s="167">
        <v>19017</v>
      </c>
      <c r="D52" s="167"/>
    </row>
    <row r="53" spans="1:4" s="41" customFormat="1" ht="20.25" customHeight="1">
      <c r="A53" s="155">
        <v>2120802</v>
      </c>
      <c r="B53" s="155" t="s">
        <v>2935</v>
      </c>
      <c r="C53" s="167">
        <v>108550</v>
      </c>
      <c r="D53" s="167">
        <v>140998</v>
      </c>
    </row>
    <row r="54" spans="1:4" s="41" customFormat="1" ht="20.25" customHeight="1">
      <c r="A54" s="155">
        <v>2120803</v>
      </c>
      <c r="B54" s="155" t="s">
        <v>2936</v>
      </c>
      <c r="C54" s="167">
        <v>3200</v>
      </c>
      <c r="D54" s="167"/>
    </row>
    <row r="55" spans="1:4" s="41" customFormat="1" ht="20.25" customHeight="1">
      <c r="A55" s="155">
        <v>2120804</v>
      </c>
      <c r="B55" s="155" t="s">
        <v>2937</v>
      </c>
      <c r="C55" s="167"/>
      <c r="D55" s="167"/>
    </row>
    <row r="56" spans="1:4" s="41" customFormat="1" ht="20.25" customHeight="1">
      <c r="A56" s="155">
        <v>2120805</v>
      </c>
      <c r="B56" s="155" t="s">
        <v>2938</v>
      </c>
      <c r="C56" s="167"/>
      <c r="D56" s="167"/>
    </row>
    <row r="57" spans="1:4" s="41" customFormat="1" ht="20.25" customHeight="1">
      <c r="A57" s="155">
        <v>2120806</v>
      </c>
      <c r="B57" s="155" t="s">
        <v>2939</v>
      </c>
      <c r="C57" s="167"/>
      <c r="D57" s="167"/>
    </row>
    <row r="58" spans="1:4" s="41" customFormat="1" ht="20.25" customHeight="1">
      <c r="A58" s="155">
        <v>2120807</v>
      </c>
      <c r="B58" s="155" t="s">
        <v>2940</v>
      </c>
      <c r="C58" s="167"/>
      <c r="D58" s="167"/>
    </row>
    <row r="59" spans="1:4" s="41" customFormat="1" ht="20.25" customHeight="1">
      <c r="A59" s="155">
        <v>2120809</v>
      </c>
      <c r="B59" s="155" t="s">
        <v>2941</v>
      </c>
      <c r="C59" s="167">
        <v>862</v>
      </c>
      <c r="D59" s="167"/>
    </row>
    <row r="60" spans="1:4" s="41" customFormat="1" ht="20.25" customHeight="1">
      <c r="A60" s="155">
        <v>2120810</v>
      </c>
      <c r="B60" s="155" t="s">
        <v>2942</v>
      </c>
      <c r="C60" s="167">
        <v>1210</v>
      </c>
      <c r="D60" s="167"/>
    </row>
    <row r="61" spans="1:4" s="44" customFormat="1" ht="20.25" customHeight="1">
      <c r="A61" s="155">
        <v>2120811</v>
      </c>
      <c r="B61" s="155" t="s">
        <v>2943</v>
      </c>
      <c r="C61" s="167"/>
      <c r="D61" s="167"/>
    </row>
    <row r="62" spans="1:4" s="41" customFormat="1" ht="20.25" customHeight="1">
      <c r="A62" s="155">
        <v>2120813</v>
      </c>
      <c r="B62" s="155" t="s">
        <v>2944</v>
      </c>
      <c r="C62" s="167"/>
      <c r="D62" s="167"/>
    </row>
    <row r="63" spans="1:4" s="41" customFormat="1" ht="20.25" customHeight="1">
      <c r="A63" s="155">
        <v>2120899</v>
      </c>
      <c r="B63" s="155" t="s">
        <v>2945</v>
      </c>
      <c r="C63" s="167">
        <v>1507</v>
      </c>
      <c r="D63" s="167"/>
    </row>
    <row r="64" spans="1:4" s="41" customFormat="1" ht="20.25" customHeight="1">
      <c r="A64" s="153">
        <v>21210</v>
      </c>
      <c r="B64" s="153" t="s">
        <v>2946</v>
      </c>
      <c r="C64" s="166">
        <f>SUM(C65:C67)</f>
        <v>9353</v>
      </c>
      <c r="D64" s="166">
        <f>SUM(D65:D67)</f>
        <v>8900</v>
      </c>
    </row>
    <row r="65" spans="1:4" s="41" customFormat="1" ht="20.25" customHeight="1">
      <c r="A65" s="155">
        <v>2121001</v>
      </c>
      <c r="B65" s="155" t="s">
        <v>2934</v>
      </c>
      <c r="C65" s="167"/>
      <c r="D65" s="167"/>
    </row>
    <row r="66" spans="1:4" s="41" customFormat="1" ht="20.25" customHeight="1">
      <c r="A66" s="155">
        <v>2121002</v>
      </c>
      <c r="B66" s="155" t="s">
        <v>2935</v>
      </c>
      <c r="C66" s="167">
        <v>9353</v>
      </c>
      <c r="D66" s="167">
        <v>8900</v>
      </c>
    </row>
    <row r="67" spans="1:4" s="41" customFormat="1" ht="20.25" customHeight="1">
      <c r="A67" s="155">
        <v>2121099</v>
      </c>
      <c r="B67" s="155" t="s">
        <v>2947</v>
      </c>
      <c r="C67" s="167"/>
      <c r="D67" s="167"/>
    </row>
    <row r="68" spans="1:4" s="41" customFormat="1" ht="20.25" customHeight="1">
      <c r="A68" s="153">
        <v>21211</v>
      </c>
      <c r="B68" s="153" t="s">
        <v>2948</v>
      </c>
      <c r="C68" s="168"/>
      <c r="D68" s="168">
        <v>600</v>
      </c>
    </row>
    <row r="69" spans="1:4" s="41" customFormat="1" ht="20.25" customHeight="1">
      <c r="A69" s="153">
        <v>21213</v>
      </c>
      <c r="B69" s="153" t="s">
        <v>2949</v>
      </c>
      <c r="C69" s="166">
        <f>SUM(C70:C74)</f>
        <v>7880</v>
      </c>
      <c r="D69" s="166">
        <f>SUM(D70:D74)</f>
        <v>6000</v>
      </c>
    </row>
    <row r="70" spans="1:4" s="41" customFormat="1" ht="20.25" customHeight="1">
      <c r="A70" s="155">
        <v>2121301</v>
      </c>
      <c r="B70" s="155" t="s">
        <v>2950</v>
      </c>
      <c r="C70" s="167"/>
      <c r="D70" s="167"/>
    </row>
    <row r="71" spans="1:4" s="41" customFormat="1" ht="20.25" customHeight="1">
      <c r="A71" s="155">
        <v>2121302</v>
      </c>
      <c r="B71" s="155" t="s">
        <v>2951</v>
      </c>
      <c r="C71" s="167">
        <v>390</v>
      </c>
      <c r="D71" s="167"/>
    </row>
    <row r="72" spans="1:4" s="44" customFormat="1" ht="20.25" customHeight="1">
      <c r="A72" s="155">
        <v>2121303</v>
      </c>
      <c r="B72" s="155" t="s">
        <v>2952</v>
      </c>
      <c r="C72" s="167"/>
      <c r="D72" s="167"/>
    </row>
    <row r="73" spans="1:4" s="41" customFormat="1" ht="20.25" customHeight="1">
      <c r="A73" s="155">
        <v>2121304</v>
      </c>
      <c r="B73" s="155" t="s">
        <v>2953</v>
      </c>
      <c r="C73" s="167"/>
      <c r="D73" s="167"/>
    </row>
    <row r="74" spans="1:4" s="41" customFormat="1" ht="20.25" customHeight="1">
      <c r="A74" s="155">
        <v>2121399</v>
      </c>
      <c r="B74" s="155" t="s">
        <v>2954</v>
      </c>
      <c r="C74" s="167">
        <v>7490</v>
      </c>
      <c r="D74" s="167">
        <v>6000</v>
      </c>
    </row>
    <row r="75" spans="1:4" s="41" customFormat="1" ht="20.25" customHeight="1">
      <c r="A75" s="153">
        <v>21214</v>
      </c>
      <c r="B75" s="153" t="s">
        <v>2955</v>
      </c>
      <c r="C75" s="166">
        <f>SUM(C76:C78)</f>
        <v>4000</v>
      </c>
      <c r="D75" s="166">
        <f>SUM(D76:D78)</f>
        <v>4000</v>
      </c>
    </row>
    <row r="76" spans="1:4" s="41" customFormat="1" ht="20.25" customHeight="1">
      <c r="A76" s="155">
        <v>2121401</v>
      </c>
      <c r="B76" s="155" t="s">
        <v>2956</v>
      </c>
      <c r="C76" s="167"/>
      <c r="D76" s="167">
        <v>4000</v>
      </c>
    </row>
    <row r="77" spans="1:4" s="41" customFormat="1" ht="20.25" customHeight="1">
      <c r="A77" s="155">
        <v>2121402</v>
      </c>
      <c r="B77" s="155" t="s">
        <v>2957</v>
      </c>
      <c r="C77" s="167">
        <v>106</v>
      </c>
      <c r="D77" s="167"/>
    </row>
    <row r="78" spans="1:4" s="41" customFormat="1" ht="20.25" customHeight="1">
      <c r="A78" s="155">
        <v>2121499</v>
      </c>
      <c r="B78" s="155" t="s">
        <v>2958</v>
      </c>
      <c r="C78" s="167">
        <v>3894</v>
      </c>
      <c r="D78" s="167"/>
    </row>
    <row r="79" spans="1:4" s="44" customFormat="1" ht="20.25" customHeight="1">
      <c r="A79" s="153">
        <v>21215</v>
      </c>
      <c r="B79" s="153" t="s">
        <v>2959</v>
      </c>
      <c r="C79" s="166">
        <f>SUM(C80:C82)</f>
        <v>0</v>
      </c>
      <c r="D79" s="166">
        <f>SUM(D80:D82)</f>
        <v>0</v>
      </c>
    </row>
    <row r="80" spans="1:4" s="41" customFormat="1" ht="20.25" customHeight="1">
      <c r="A80" s="155">
        <v>2121501</v>
      </c>
      <c r="B80" s="155" t="s">
        <v>2934</v>
      </c>
      <c r="C80" s="167"/>
      <c r="D80" s="167"/>
    </row>
    <row r="81" spans="1:4" s="41" customFormat="1" ht="20.25" customHeight="1">
      <c r="A81" s="155">
        <v>2121502</v>
      </c>
      <c r="B81" s="155" t="s">
        <v>2935</v>
      </c>
      <c r="C81" s="167"/>
      <c r="D81" s="167"/>
    </row>
    <row r="82" spans="1:4" s="44" customFormat="1" ht="20.25" customHeight="1">
      <c r="A82" s="155">
        <v>2121599</v>
      </c>
      <c r="B82" s="155" t="s">
        <v>2960</v>
      </c>
      <c r="C82" s="167"/>
      <c r="D82" s="167"/>
    </row>
    <row r="83" spans="1:4" s="44" customFormat="1" ht="20.25" customHeight="1">
      <c r="A83" s="153">
        <v>21216</v>
      </c>
      <c r="B83" s="153" t="s">
        <v>2961</v>
      </c>
      <c r="C83" s="166">
        <f>SUM(C84:C86)</f>
        <v>0</v>
      </c>
      <c r="D83" s="166">
        <f>SUM(D84:D86)</f>
        <v>0</v>
      </c>
    </row>
    <row r="84" spans="1:4" s="44" customFormat="1" ht="20.25" customHeight="1">
      <c r="A84" s="155">
        <v>2121601</v>
      </c>
      <c r="B84" s="155" t="s">
        <v>2934</v>
      </c>
      <c r="C84" s="167"/>
      <c r="D84" s="167"/>
    </row>
    <row r="85" spans="1:4" s="44" customFormat="1" ht="20.25" customHeight="1">
      <c r="A85" s="155">
        <v>2121602</v>
      </c>
      <c r="B85" s="155" t="s">
        <v>2935</v>
      </c>
      <c r="C85" s="167"/>
      <c r="D85" s="167"/>
    </row>
    <row r="86" spans="1:4" s="44" customFormat="1" ht="20.25" customHeight="1">
      <c r="A86" s="155">
        <v>2121699</v>
      </c>
      <c r="B86" s="155" t="s">
        <v>2962</v>
      </c>
      <c r="C86" s="167"/>
      <c r="D86" s="167"/>
    </row>
    <row r="87" spans="1:4" s="44" customFormat="1" ht="20.25" customHeight="1">
      <c r="A87" s="153">
        <v>21217</v>
      </c>
      <c r="B87" s="153" t="s">
        <v>2963</v>
      </c>
      <c r="C87" s="166">
        <f>SUM(C88:C92)</f>
        <v>0</v>
      </c>
      <c r="D87" s="166">
        <f>SUM(D88:D92)</f>
        <v>0</v>
      </c>
    </row>
    <row r="88" spans="1:4" s="44" customFormat="1" ht="20.25" customHeight="1">
      <c r="A88" s="155">
        <v>2121701</v>
      </c>
      <c r="B88" s="155" t="s">
        <v>2950</v>
      </c>
      <c r="C88" s="167"/>
      <c r="D88" s="167"/>
    </row>
    <row r="89" spans="1:4" s="44" customFormat="1" ht="20.25" customHeight="1">
      <c r="A89" s="155">
        <v>2121702</v>
      </c>
      <c r="B89" s="155" t="s">
        <v>2951</v>
      </c>
      <c r="C89" s="167"/>
      <c r="D89" s="167"/>
    </row>
    <row r="90" spans="1:4" s="44" customFormat="1" ht="20.25" customHeight="1">
      <c r="A90" s="155">
        <v>2121703</v>
      </c>
      <c r="B90" s="155" t="s">
        <v>2952</v>
      </c>
      <c r="C90" s="167"/>
      <c r="D90" s="167"/>
    </row>
    <row r="91" spans="1:4" s="44" customFormat="1" ht="20.25" customHeight="1">
      <c r="A91" s="155">
        <v>2121704</v>
      </c>
      <c r="B91" s="155" t="s">
        <v>2953</v>
      </c>
      <c r="C91" s="167"/>
      <c r="D91" s="167"/>
    </row>
    <row r="92" spans="1:4" s="44" customFormat="1" ht="20.25" customHeight="1">
      <c r="A92" s="155">
        <v>2121799</v>
      </c>
      <c r="B92" s="155" t="s">
        <v>2964</v>
      </c>
      <c r="C92" s="167"/>
      <c r="D92" s="167"/>
    </row>
    <row r="93" spans="1:4" s="44" customFormat="1" ht="20.25" customHeight="1">
      <c r="A93" s="153">
        <v>21218</v>
      </c>
      <c r="B93" s="153" t="s">
        <v>2965</v>
      </c>
      <c r="C93" s="166">
        <f>SUM(C94:C95)</f>
        <v>0</v>
      </c>
      <c r="D93" s="166">
        <f>SUM(D94:D95)</f>
        <v>0</v>
      </c>
    </row>
    <row r="94" spans="1:4" s="44" customFormat="1" ht="20.25" customHeight="1">
      <c r="A94" s="155">
        <v>2121801</v>
      </c>
      <c r="B94" s="155" t="s">
        <v>2956</v>
      </c>
      <c r="C94" s="167"/>
      <c r="D94" s="168"/>
    </row>
    <row r="95" spans="1:4" s="44" customFormat="1" ht="20.25" customHeight="1">
      <c r="A95" s="155">
        <v>2121899</v>
      </c>
      <c r="B95" s="155" t="s">
        <v>2966</v>
      </c>
      <c r="C95" s="167"/>
      <c r="D95" s="167"/>
    </row>
    <row r="96" spans="1:4" s="44" customFormat="1" ht="20.25" customHeight="1">
      <c r="A96" s="153">
        <v>213</v>
      </c>
      <c r="B96" s="153" t="s">
        <v>2967</v>
      </c>
      <c r="C96" s="166">
        <f>C97+C102+C107+C112+C115</f>
        <v>0</v>
      </c>
      <c r="D96" s="166">
        <f>D97+D102+D107+D112+D115</f>
        <v>0</v>
      </c>
    </row>
    <row r="97" spans="1:4" s="44" customFormat="1" ht="20.25" customHeight="1">
      <c r="A97" s="153">
        <v>21366</v>
      </c>
      <c r="B97" s="153" t="s">
        <v>2968</v>
      </c>
      <c r="C97" s="166">
        <f>SUM(C98:C101)</f>
        <v>0</v>
      </c>
      <c r="D97" s="166">
        <f>SUM(D98:D101)</f>
        <v>0</v>
      </c>
    </row>
    <row r="98" spans="1:4" s="44" customFormat="1" ht="20.25" customHeight="1">
      <c r="A98" s="155">
        <v>2136601</v>
      </c>
      <c r="B98" s="155" t="s">
        <v>2915</v>
      </c>
      <c r="C98" s="167"/>
      <c r="D98" s="167"/>
    </row>
    <row r="99" spans="1:4" s="44" customFormat="1" ht="20.25" customHeight="1">
      <c r="A99" s="155">
        <v>2136602</v>
      </c>
      <c r="B99" s="155" t="s">
        <v>2969</v>
      </c>
      <c r="C99" s="167"/>
      <c r="D99" s="167"/>
    </row>
    <row r="100" spans="1:4" s="44" customFormat="1" ht="20.25" customHeight="1">
      <c r="A100" s="155">
        <v>2136603</v>
      </c>
      <c r="B100" s="155" t="s">
        <v>2970</v>
      </c>
      <c r="C100" s="167"/>
      <c r="D100" s="167"/>
    </row>
    <row r="101" spans="1:4" s="44" customFormat="1" ht="20.25" customHeight="1">
      <c r="A101" s="155">
        <v>2136699</v>
      </c>
      <c r="B101" s="155" t="s">
        <v>2971</v>
      </c>
      <c r="C101" s="167"/>
      <c r="D101" s="167"/>
    </row>
    <row r="102" spans="1:4" s="44" customFormat="1" ht="20.25" customHeight="1">
      <c r="A102" s="153">
        <v>21367</v>
      </c>
      <c r="B102" s="153" t="s">
        <v>2972</v>
      </c>
      <c r="C102" s="166">
        <f>SUM(C103:C106)</f>
        <v>0</v>
      </c>
      <c r="D102" s="166">
        <f>SUM(D103:D106)</f>
        <v>0</v>
      </c>
    </row>
    <row r="103" spans="1:4" s="44" customFormat="1" ht="20.25" customHeight="1">
      <c r="A103" s="155">
        <v>2136701</v>
      </c>
      <c r="B103" s="155" t="s">
        <v>2915</v>
      </c>
      <c r="C103" s="167"/>
      <c r="D103" s="167"/>
    </row>
    <row r="104" spans="1:4" s="44" customFormat="1" ht="20.25" customHeight="1">
      <c r="A104" s="155">
        <v>2136702</v>
      </c>
      <c r="B104" s="155" t="s">
        <v>2969</v>
      </c>
      <c r="C104" s="167"/>
      <c r="D104" s="167"/>
    </row>
    <row r="105" spans="1:4" s="44" customFormat="1" ht="20.25" customHeight="1">
      <c r="A105" s="155">
        <v>2136703</v>
      </c>
      <c r="B105" s="155" t="s">
        <v>2973</v>
      </c>
      <c r="C105" s="167"/>
      <c r="D105" s="167"/>
    </row>
    <row r="106" spans="1:4" s="44" customFormat="1" ht="20.25" customHeight="1">
      <c r="A106" s="155">
        <v>2136799</v>
      </c>
      <c r="B106" s="155" t="s">
        <v>2974</v>
      </c>
      <c r="C106" s="167"/>
      <c r="D106" s="167"/>
    </row>
    <row r="107" spans="1:4" s="44" customFormat="1" ht="20.25" customHeight="1">
      <c r="A107" s="153">
        <v>21369</v>
      </c>
      <c r="B107" s="153" t="s">
        <v>2975</v>
      </c>
      <c r="C107" s="166">
        <f>SUM(C108:C111)</f>
        <v>0</v>
      </c>
      <c r="D107" s="166">
        <f>SUM(D108:D111)</f>
        <v>0</v>
      </c>
    </row>
    <row r="108" spans="1:4" s="44" customFormat="1" ht="20.25" customHeight="1">
      <c r="A108" s="155">
        <v>2136901</v>
      </c>
      <c r="B108" s="155" t="s">
        <v>2976</v>
      </c>
      <c r="C108" s="167"/>
      <c r="D108" s="167"/>
    </row>
    <row r="109" spans="1:4" s="44" customFormat="1" ht="20.25" customHeight="1">
      <c r="A109" s="155">
        <v>2136902</v>
      </c>
      <c r="B109" s="155" t="s">
        <v>2977</v>
      </c>
      <c r="C109" s="167"/>
      <c r="D109" s="167"/>
    </row>
    <row r="110" spans="1:4" s="44" customFormat="1" ht="20.25" customHeight="1">
      <c r="A110" s="155">
        <v>2136903</v>
      </c>
      <c r="B110" s="155" t="s">
        <v>2978</v>
      </c>
      <c r="C110" s="167"/>
      <c r="D110" s="167"/>
    </row>
    <row r="111" spans="1:4" s="44" customFormat="1" ht="20.25" customHeight="1">
      <c r="A111" s="155">
        <v>2136999</v>
      </c>
      <c r="B111" s="155" t="s">
        <v>2979</v>
      </c>
      <c r="C111" s="167"/>
      <c r="D111" s="167"/>
    </row>
    <row r="112" spans="1:4" s="44" customFormat="1" ht="20.25" customHeight="1">
      <c r="A112" s="153">
        <v>21370</v>
      </c>
      <c r="B112" s="153" t="s">
        <v>2980</v>
      </c>
      <c r="C112" s="166">
        <f>SUM(C113:C114)</f>
        <v>0</v>
      </c>
      <c r="D112" s="166">
        <f>SUM(D113:D114)</f>
        <v>0</v>
      </c>
    </row>
    <row r="113" spans="1:4" s="44" customFormat="1" ht="20.25" customHeight="1">
      <c r="A113" s="155">
        <v>2137001</v>
      </c>
      <c r="B113" s="155" t="s">
        <v>2915</v>
      </c>
      <c r="C113" s="167"/>
      <c r="D113" s="168"/>
    </row>
    <row r="114" spans="1:4" s="44" customFormat="1" ht="20.25" customHeight="1">
      <c r="A114" s="155">
        <v>2137099</v>
      </c>
      <c r="B114" s="155" t="s">
        <v>2981</v>
      </c>
      <c r="C114" s="167"/>
      <c r="D114" s="167"/>
    </row>
    <row r="115" spans="1:4" s="44" customFormat="1" ht="20.25" customHeight="1">
      <c r="A115" s="153">
        <v>21371</v>
      </c>
      <c r="B115" s="153" t="s">
        <v>2982</v>
      </c>
      <c r="C115" s="166">
        <f>SUM(C116:C119)</f>
        <v>0</v>
      </c>
      <c r="D115" s="166">
        <f>SUM(D116:D119)</f>
        <v>0</v>
      </c>
    </row>
    <row r="116" spans="1:4" s="44" customFormat="1" ht="20.25" customHeight="1">
      <c r="A116" s="155">
        <v>2137101</v>
      </c>
      <c r="B116" s="155" t="s">
        <v>2976</v>
      </c>
      <c r="C116" s="167"/>
      <c r="D116" s="167"/>
    </row>
    <row r="117" spans="1:4" s="44" customFormat="1" ht="20.25" customHeight="1">
      <c r="A117" s="155">
        <v>2137102</v>
      </c>
      <c r="B117" s="155" t="s">
        <v>2977</v>
      </c>
      <c r="C117" s="167"/>
      <c r="D117" s="167"/>
    </row>
    <row r="118" spans="1:4" s="44" customFormat="1" ht="20.25" customHeight="1">
      <c r="A118" s="155">
        <v>2137103</v>
      </c>
      <c r="B118" s="155" t="s">
        <v>2978</v>
      </c>
      <c r="C118" s="167"/>
      <c r="D118" s="167"/>
    </row>
    <row r="119" spans="1:4" s="44" customFormat="1" ht="20.25" customHeight="1">
      <c r="A119" s="155">
        <v>2137199</v>
      </c>
      <c r="B119" s="155" t="s">
        <v>2983</v>
      </c>
      <c r="C119" s="167"/>
      <c r="D119" s="167"/>
    </row>
    <row r="120" spans="1:4" s="44" customFormat="1" ht="20.25" customHeight="1">
      <c r="A120" s="153">
        <v>214</v>
      </c>
      <c r="B120" s="153" t="s">
        <v>2984</v>
      </c>
      <c r="C120" s="166">
        <f>C121+C126+C131+C140+C147+C156+C159+C160</f>
        <v>0</v>
      </c>
      <c r="D120" s="166">
        <f>D121+D126+D131+D140+D147+D156+D159+D160</f>
        <v>0</v>
      </c>
    </row>
    <row r="121" spans="1:4" s="44" customFormat="1" ht="20.25" customHeight="1">
      <c r="A121" s="153">
        <v>21462</v>
      </c>
      <c r="B121" s="153" t="s">
        <v>2985</v>
      </c>
      <c r="C121" s="166">
        <f>SUM(C122:C125)</f>
        <v>0</v>
      </c>
      <c r="D121" s="166">
        <f>SUM(D122:D125)</f>
        <v>0</v>
      </c>
    </row>
    <row r="122" spans="1:4" s="44" customFormat="1" ht="20.25" customHeight="1">
      <c r="A122" s="155">
        <v>2146201</v>
      </c>
      <c r="B122" s="155" t="s">
        <v>2986</v>
      </c>
      <c r="C122" s="167"/>
      <c r="D122" s="167"/>
    </row>
    <row r="123" spans="1:4" s="44" customFormat="1" ht="20.25" customHeight="1">
      <c r="A123" s="155">
        <v>2146202</v>
      </c>
      <c r="B123" s="155" t="s">
        <v>2987</v>
      </c>
      <c r="C123" s="167"/>
      <c r="D123" s="167"/>
    </row>
    <row r="124" spans="1:4" s="44" customFormat="1" ht="20.25" customHeight="1">
      <c r="A124" s="155">
        <v>2146203</v>
      </c>
      <c r="B124" s="155" t="s">
        <v>2988</v>
      </c>
      <c r="C124" s="167"/>
      <c r="D124" s="167"/>
    </row>
    <row r="125" spans="1:4" s="44" customFormat="1" ht="20.25" customHeight="1">
      <c r="A125" s="155">
        <v>2146299</v>
      </c>
      <c r="B125" s="155" t="s">
        <v>2989</v>
      </c>
      <c r="C125" s="167"/>
      <c r="D125" s="167"/>
    </row>
    <row r="126" spans="1:4" s="44" customFormat="1" ht="20.25" customHeight="1">
      <c r="A126" s="153">
        <v>21463</v>
      </c>
      <c r="B126" s="153" t="s">
        <v>2990</v>
      </c>
      <c r="C126" s="166">
        <f>SUM(C127:C130)</f>
        <v>0</v>
      </c>
      <c r="D126" s="166">
        <f>SUM(D127:D130)</f>
        <v>0</v>
      </c>
    </row>
    <row r="127" spans="1:4" s="44" customFormat="1" ht="20.25" customHeight="1">
      <c r="A127" s="155">
        <v>2146301</v>
      </c>
      <c r="B127" s="155" t="s">
        <v>2991</v>
      </c>
      <c r="C127" s="167"/>
      <c r="D127" s="167"/>
    </row>
    <row r="128" spans="1:4" s="44" customFormat="1" ht="20.25" customHeight="1">
      <c r="A128" s="155">
        <v>2146302</v>
      </c>
      <c r="B128" s="155" t="s">
        <v>2992</v>
      </c>
      <c r="C128" s="167"/>
      <c r="D128" s="167"/>
    </row>
    <row r="129" spans="1:4" s="44" customFormat="1" ht="20.25" customHeight="1">
      <c r="A129" s="155">
        <v>2146303</v>
      </c>
      <c r="B129" s="155" t="s">
        <v>2993</v>
      </c>
      <c r="C129" s="167"/>
      <c r="D129" s="167"/>
    </row>
    <row r="130" spans="1:4" s="44" customFormat="1" ht="20.25" customHeight="1">
      <c r="A130" s="155">
        <v>2146399</v>
      </c>
      <c r="B130" s="155" t="s">
        <v>2994</v>
      </c>
      <c r="C130" s="167"/>
      <c r="D130" s="167"/>
    </row>
    <row r="131" spans="1:4" s="44" customFormat="1" ht="20.25" customHeight="1">
      <c r="A131" s="153">
        <v>21464</v>
      </c>
      <c r="B131" s="153" t="s">
        <v>2995</v>
      </c>
      <c r="C131" s="166">
        <f>SUM(C132:C139)</f>
        <v>0</v>
      </c>
      <c r="D131" s="166">
        <f>SUM(D132:D139)</f>
        <v>0</v>
      </c>
    </row>
    <row r="132" spans="1:4" s="44" customFormat="1" ht="20.25" customHeight="1">
      <c r="A132" s="155">
        <v>2146401</v>
      </c>
      <c r="B132" s="155" t="s">
        <v>2996</v>
      </c>
      <c r="C132" s="167"/>
      <c r="D132" s="168"/>
    </row>
    <row r="133" spans="1:4" s="44" customFormat="1" ht="20.25" customHeight="1">
      <c r="A133" s="155">
        <v>2146402</v>
      </c>
      <c r="B133" s="155" t="s">
        <v>2997</v>
      </c>
      <c r="C133" s="167"/>
      <c r="D133" s="167"/>
    </row>
    <row r="134" spans="1:4" s="44" customFormat="1" ht="20.25" customHeight="1">
      <c r="A134" s="155">
        <v>2146403</v>
      </c>
      <c r="B134" s="155" t="s">
        <v>2998</v>
      </c>
      <c r="C134" s="167"/>
      <c r="D134" s="167"/>
    </row>
    <row r="135" spans="1:4" s="44" customFormat="1" ht="20.25" customHeight="1">
      <c r="A135" s="155">
        <v>2146404</v>
      </c>
      <c r="B135" s="155" t="s">
        <v>2999</v>
      </c>
      <c r="C135" s="167"/>
      <c r="D135" s="167"/>
    </row>
    <row r="136" spans="1:4" s="44" customFormat="1" ht="20.25" customHeight="1">
      <c r="A136" s="155">
        <v>2146405</v>
      </c>
      <c r="B136" s="155" t="s">
        <v>3000</v>
      </c>
      <c r="C136" s="167"/>
      <c r="D136" s="167"/>
    </row>
    <row r="137" spans="1:4" s="44" customFormat="1" ht="20.25" customHeight="1">
      <c r="A137" s="155">
        <v>2146406</v>
      </c>
      <c r="B137" s="155" t="s">
        <v>3001</v>
      </c>
      <c r="C137" s="167"/>
      <c r="D137" s="167"/>
    </row>
    <row r="138" spans="1:4" s="44" customFormat="1" ht="20.25" customHeight="1">
      <c r="A138" s="155">
        <v>2146407</v>
      </c>
      <c r="B138" s="155" t="s">
        <v>3002</v>
      </c>
      <c r="C138" s="167"/>
      <c r="D138" s="167"/>
    </row>
    <row r="139" spans="1:4" s="44" customFormat="1" ht="20.25" customHeight="1">
      <c r="A139" s="155">
        <v>2146499</v>
      </c>
      <c r="B139" s="155" t="s">
        <v>3003</v>
      </c>
      <c r="C139" s="167"/>
      <c r="D139" s="167"/>
    </row>
    <row r="140" spans="1:4" s="44" customFormat="1" ht="20.25" customHeight="1">
      <c r="A140" s="153">
        <v>21468</v>
      </c>
      <c r="B140" s="153" t="s">
        <v>3004</v>
      </c>
      <c r="C140" s="166">
        <f>SUM(C141:C146)</f>
        <v>0</v>
      </c>
      <c r="D140" s="166">
        <f>SUM(D141:D146)</f>
        <v>0</v>
      </c>
    </row>
    <row r="141" spans="1:4" s="44" customFormat="1" ht="20.25" customHeight="1">
      <c r="A141" s="155">
        <v>2146801</v>
      </c>
      <c r="B141" s="155" t="s">
        <v>3005</v>
      </c>
      <c r="C141" s="167"/>
      <c r="D141" s="167"/>
    </row>
    <row r="142" spans="1:4" s="44" customFormat="1" ht="20.25" customHeight="1">
      <c r="A142" s="155">
        <v>2146802</v>
      </c>
      <c r="B142" s="155" t="s">
        <v>3006</v>
      </c>
      <c r="C142" s="167"/>
      <c r="D142" s="167"/>
    </row>
    <row r="143" spans="1:4" s="44" customFormat="1" ht="20.25" customHeight="1">
      <c r="A143" s="155">
        <v>2146803</v>
      </c>
      <c r="B143" s="155" t="s">
        <v>3007</v>
      </c>
      <c r="C143" s="167"/>
      <c r="D143" s="167"/>
    </row>
    <row r="144" spans="1:4" s="44" customFormat="1" ht="20.25" customHeight="1">
      <c r="A144" s="155">
        <v>2146804</v>
      </c>
      <c r="B144" s="155" t="s">
        <v>3008</v>
      </c>
      <c r="C144" s="167"/>
      <c r="D144" s="167"/>
    </row>
    <row r="145" spans="1:4" s="44" customFormat="1" ht="20.25" customHeight="1">
      <c r="A145" s="155">
        <v>2146805</v>
      </c>
      <c r="B145" s="155" t="s">
        <v>3009</v>
      </c>
      <c r="C145" s="167"/>
      <c r="D145" s="167"/>
    </row>
    <row r="146" spans="1:4" s="44" customFormat="1" ht="20.25" customHeight="1">
      <c r="A146" s="155">
        <v>2146899</v>
      </c>
      <c r="B146" s="155" t="s">
        <v>3010</v>
      </c>
      <c r="C146" s="167"/>
      <c r="D146" s="167"/>
    </row>
    <row r="147" spans="1:4" s="44" customFormat="1" ht="20.25" customHeight="1">
      <c r="A147" s="153">
        <v>21469</v>
      </c>
      <c r="B147" s="153" t="s">
        <v>3011</v>
      </c>
      <c r="C147" s="166">
        <f>SUM(C148:C155)</f>
        <v>0</v>
      </c>
      <c r="D147" s="166">
        <f>SUM(D148:D155)</f>
        <v>0</v>
      </c>
    </row>
    <row r="148" spans="1:4" s="44" customFormat="1" ht="20.25" customHeight="1">
      <c r="A148" s="155">
        <v>2146901</v>
      </c>
      <c r="B148" s="155" t="s">
        <v>3012</v>
      </c>
      <c r="C148" s="167"/>
      <c r="D148" s="167"/>
    </row>
    <row r="149" spans="1:4" s="44" customFormat="1" ht="20.25" customHeight="1">
      <c r="A149" s="155">
        <v>2146902</v>
      </c>
      <c r="B149" s="155" t="s">
        <v>3013</v>
      </c>
      <c r="C149" s="167"/>
      <c r="D149" s="167"/>
    </row>
    <row r="150" spans="1:4" s="44" customFormat="1" ht="20.25" customHeight="1">
      <c r="A150" s="155">
        <v>2146903</v>
      </c>
      <c r="B150" s="155" t="s">
        <v>3014</v>
      </c>
      <c r="C150" s="167"/>
      <c r="D150" s="167"/>
    </row>
    <row r="151" spans="1:4" s="44" customFormat="1" ht="20.25" customHeight="1">
      <c r="A151" s="155">
        <v>2146904</v>
      </c>
      <c r="B151" s="155" t="s">
        <v>3015</v>
      </c>
      <c r="C151" s="167"/>
      <c r="D151" s="167"/>
    </row>
    <row r="152" spans="1:4" s="44" customFormat="1" ht="20.25" customHeight="1">
      <c r="A152" s="155">
        <v>2146906</v>
      </c>
      <c r="B152" s="155" t="s">
        <v>3016</v>
      </c>
      <c r="C152" s="167"/>
      <c r="D152" s="167"/>
    </row>
    <row r="153" spans="1:4" s="44" customFormat="1" ht="20.25" customHeight="1">
      <c r="A153" s="155">
        <v>2146907</v>
      </c>
      <c r="B153" s="155" t="s">
        <v>3017</v>
      </c>
      <c r="C153" s="167"/>
      <c r="D153" s="167"/>
    </row>
    <row r="154" spans="1:4" s="44" customFormat="1" ht="20.25" customHeight="1">
      <c r="A154" s="155">
        <v>2146908</v>
      </c>
      <c r="B154" s="155" t="s">
        <v>3018</v>
      </c>
      <c r="C154" s="167"/>
      <c r="D154" s="167"/>
    </row>
    <row r="155" spans="1:4" s="44" customFormat="1" ht="20.25" customHeight="1">
      <c r="A155" s="155">
        <v>2146999</v>
      </c>
      <c r="B155" s="155" t="s">
        <v>3019</v>
      </c>
      <c r="C155" s="167"/>
      <c r="D155" s="167"/>
    </row>
    <row r="156" spans="1:4" s="44" customFormat="1" ht="20.25" customHeight="1">
      <c r="A156" s="153">
        <v>21471</v>
      </c>
      <c r="B156" s="153" t="s">
        <v>3020</v>
      </c>
      <c r="C156" s="166">
        <f>SUM(C157:C158)</f>
        <v>0</v>
      </c>
      <c r="D156" s="166">
        <f>SUM(D157:D158)</f>
        <v>0</v>
      </c>
    </row>
    <row r="157" spans="1:4" s="44" customFormat="1" ht="20.25" customHeight="1">
      <c r="A157" s="155">
        <v>2147101</v>
      </c>
      <c r="B157" s="155" t="s">
        <v>3021</v>
      </c>
      <c r="C157" s="167"/>
      <c r="D157" s="167"/>
    </row>
    <row r="158" spans="1:4" s="44" customFormat="1" ht="20.25" customHeight="1">
      <c r="A158" s="155">
        <v>2147199</v>
      </c>
      <c r="B158" s="155" t="s">
        <v>3022</v>
      </c>
      <c r="C158" s="167"/>
      <c r="D158" s="167"/>
    </row>
    <row r="159" spans="1:4" s="44" customFormat="1" ht="20.25" customHeight="1">
      <c r="A159" s="153">
        <v>21472</v>
      </c>
      <c r="B159" s="153" t="s">
        <v>3023</v>
      </c>
      <c r="C159" s="166"/>
      <c r="D159" s="166"/>
    </row>
    <row r="160" spans="1:4" s="44" customFormat="1" ht="20.25" customHeight="1">
      <c r="A160" s="153">
        <v>21473</v>
      </c>
      <c r="B160" s="153" t="s">
        <v>3024</v>
      </c>
      <c r="C160" s="166">
        <f>SUM(C161:C163)</f>
        <v>0</v>
      </c>
      <c r="D160" s="166">
        <f>SUM(D161:D163)</f>
        <v>0</v>
      </c>
    </row>
    <row r="161" spans="1:4" s="44" customFormat="1" ht="20.25" customHeight="1">
      <c r="A161" s="155">
        <v>2147301</v>
      </c>
      <c r="B161" s="155" t="s">
        <v>2991</v>
      </c>
      <c r="C161" s="167"/>
      <c r="D161" s="167"/>
    </row>
    <row r="162" spans="1:4" s="44" customFormat="1" ht="20.25" customHeight="1">
      <c r="A162" s="155">
        <v>2147303</v>
      </c>
      <c r="B162" s="155" t="s">
        <v>2993</v>
      </c>
      <c r="C162" s="167"/>
      <c r="D162" s="167"/>
    </row>
    <row r="163" spans="1:4" s="44" customFormat="1" ht="20.25" customHeight="1">
      <c r="A163" s="155">
        <v>2147399</v>
      </c>
      <c r="B163" s="155" t="s">
        <v>3025</v>
      </c>
      <c r="C163" s="167"/>
      <c r="D163" s="167"/>
    </row>
    <row r="164" spans="1:4" s="44" customFormat="1" ht="20.25" customHeight="1">
      <c r="A164" s="153">
        <v>215</v>
      </c>
      <c r="B164" s="153" t="s">
        <v>3026</v>
      </c>
      <c r="C164" s="166">
        <f>C165</f>
        <v>0</v>
      </c>
      <c r="D164" s="166">
        <f>D165</f>
        <v>0</v>
      </c>
    </row>
    <row r="165" spans="1:4" s="44" customFormat="1" ht="20.25" customHeight="1">
      <c r="A165" s="153">
        <v>21562</v>
      </c>
      <c r="B165" s="153" t="s">
        <v>3027</v>
      </c>
      <c r="C165" s="166">
        <f>SUM(C166:C168)</f>
        <v>0</v>
      </c>
      <c r="D165" s="166">
        <f>SUM(D166:D168)</f>
        <v>0</v>
      </c>
    </row>
    <row r="166" spans="1:4" s="44" customFormat="1" ht="20.25" customHeight="1">
      <c r="A166" s="155">
        <v>2156201</v>
      </c>
      <c r="B166" s="155" t="s">
        <v>3028</v>
      </c>
      <c r="C166" s="167"/>
      <c r="D166" s="167"/>
    </row>
    <row r="167" spans="1:4" s="44" customFormat="1" ht="20.25" customHeight="1">
      <c r="A167" s="155">
        <v>2156202</v>
      </c>
      <c r="B167" s="155" t="s">
        <v>3029</v>
      </c>
      <c r="C167" s="167"/>
      <c r="D167" s="167"/>
    </row>
    <row r="168" spans="1:4" s="44" customFormat="1" ht="20.25" customHeight="1">
      <c r="A168" s="155">
        <v>2156299</v>
      </c>
      <c r="B168" s="155" t="s">
        <v>3030</v>
      </c>
      <c r="C168" s="167"/>
      <c r="D168" s="167"/>
    </row>
    <row r="169" spans="1:4" s="44" customFormat="1" ht="20.25" customHeight="1">
      <c r="A169" s="153">
        <v>217</v>
      </c>
      <c r="B169" s="153" t="s">
        <v>3031</v>
      </c>
      <c r="C169" s="166">
        <f>C170</f>
        <v>0</v>
      </c>
      <c r="D169" s="166">
        <f>D170</f>
        <v>0</v>
      </c>
    </row>
    <row r="170" spans="1:4" s="44" customFormat="1" ht="20.25" customHeight="1">
      <c r="A170" s="153">
        <v>21704</v>
      </c>
      <c r="B170" s="153" t="s">
        <v>3032</v>
      </c>
      <c r="C170" s="166">
        <f>C171+C172</f>
        <v>0</v>
      </c>
      <c r="D170" s="166">
        <f>D171+D172</f>
        <v>0</v>
      </c>
    </row>
    <row r="171" spans="1:4" s="44" customFormat="1" ht="20.25" customHeight="1">
      <c r="A171" s="155">
        <v>2170402</v>
      </c>
      <c r="B171" s="155" t="s">
        <v>3033</v>
      </c>
      <c r="C171" s="167"/>
      <c r="D171" s="167"/>
    </row>
    <row r="172" spans="1:4" s="44" customFormat="1" ht="20.25" customHeight="1">
      <c r="A172" s="155">
        <v>2170403</v>
      </c>
      <c r="B172" s="155" t="s">
        <v>3034</v>
      </c>
      <c r="C172" s="167"/>
      <c r="D172" s="167"/>
    </row>
    <row r="173" spans="1:4" s="44" customFormat="1" ht="20.25" customHeight="1">
      <c r="A173" s="153">
        <v>229</v>
      </c>
      <c r="B173" s="153" t="s">
        <v>3035</v>
      </c>
      <c r="C173" s="166">
        <f>C174+C178+C187</f>
        <v>3734</v>
      </c>
      <c r="D173" s="166">
        <f>D174+D178+D187</f>
        <v>1029</v>
      </c>
    </row>
    <row r="174" spans="1:4" s="44" customFormat="1" ht="20.25" customHeight="1">
      <c r="A174" s="153">
        <v>22904</v>
      </c>
      <c r="B174" s="153" t="s">
        <v>3036</v>
      </c>
      <c r="C174" s="166">
        <f>SUM(C175:C177)</f>
        <v>1000</v>
      </c>
      <c r="D174" s="166">
        <f>SUM(D175:D177)</f>
        <v>1000</v>
      </c>
    </row>
    <row r="175" spans="1:4" s="44" customFormat="1" ht="20.25" customHeight="1">
      <c r="A175" s="155">
        <v>2290401</v>
      </c>
      <c r="B175" s="155" t="s">
        <v>3037</v>
      </c>
      <c r="C175" s="167">
        <v>1000</v>
      </c>
      <c r="D175" s="167">
        <v>1000</v>
      </c>
    </row>
    <row r="176" spans="1:4" s="44" customFormat="1" ht="20.25" customHeight="1">
      <c r="A176" s="155">
        <v>2290402</v>
      </c>
      <c r="B176" s="155" t="s">
        <v>3038</v>
      </c>
      <c r="C176" s="167"/>
      <c r="D176" s="167"/>
    </row>
    <row r="177" spans="1:4" s="44" customFormat="1" ht="20.25" customHeight="1">
      <c r="A177" s="155">
        <v>2290403</v>
      </c>
      <c r="B177" s="155" t="s">
        <v>3039</v>
      </c>
      <c r="C177" s="167"/>
      <c r="D177" s="167"/>
    </row>
    <row r="178" spans="1:4" s="44" customFormat="1" ht="20.25" customHeight="1">
      <c r="A178" s="153">
        <v>22908</v>
      </c>
      <c r="B178" s="153" t="s">
        <v>3040</v>
      </c>
      <c r="C178" s="166">
        <f>SUM(C179:C186)</f>
        <v>0</v>
      </c>
      <c r="D178" s="166">
        <f>SUM(D179:D186)</f>
        <v>0</v>
      </c>
    </row>
    <row r="179" spans="1:4" s="44" customFormat="1" ht="20.25" customHeight="1">
      <c r="A179" s="155">
        <v>2290802</v>
      </c>
      <c r="B179" s="155" t="s">
        <v>3041</v>
      </c>
      <c r="C179" s="167"/>
      <c r="D179" s="167"/>
    </row>
    <row r="180" spans="1:4" s="44" customFormat="1" ht="20.25" customHeight="1">
      <c r="A180" s="155">
        <v>2290803</v>
      </c>
      <c r="B180" s="155" t="s">
        <v>3042</v>
      </c>
      <c r="C180" s="167"/>
      <c r="D180" s="167"/>
    </row>
    <row r="181" spans="1:4" s="44" customFormat="1" ht="20.25" customHeight="1">
      <c r="A181" s="155">
        <v>2290804</v>
      </c>
      <c r="B181" s="155" t="s">
        <v>3043</v>
      </c>
      <c r="C181" s="167"/>
      <c r="D181" s="167"/>
    </row>
    <row r="182" spans="1:4" s="44" customFormat="1" ht="20.25" customHeight="1">
      <c r="A182" s="155">
        <v>2290805</v>
      </c>
      <c r="B182" s="155" t="s">
        <v>3044</v>
      </c>
      <c r="C182" s="167"/>
      <c r="D182" s="167"/>
    </row>
    <row r="183" spans="1:4" s="44" customFormat="1" ht="20.25" customHeight="1">
      <c r="A183" s="155">
        <v>2290806</v>
      </c>
      <c r="B183" s="155" t="s">
        <v>3045</v>
      </c>
      <c r="C183" s="167"/>
      <c r="D183" s="167"/>
    </row>
    <row r="184" spans="1:4" s="44" customFormat="1" ht="20.25" customHeight="1">
      <c r="A184" s="155">
        <v>2290807</v>
      </c>
      <c r="B184" s="155" t="s">
        <v>3046</v>
      </c>
      <c r="C184" s="167"/>
      <c r="D184" s="167"/>
    </row>
    <row r="185" spans="1:4" s="44" customFormat="1" ht="20.25" customHeight="1">
      <c r="A185" s="155">
        <v>2290808</v>
      </c>
      <c r="B185" s="155" t="s">
        <v>3047</v>
      </c>
      <c r="C185" s="167"/>
      <c r="D185" s="167"/>
    </row>
    <row r="186" spans="1:4" s="44" customFormat="1" ht="20.25" customHeight="1">
      <c r="A186" s="155">
        <v>2290899</v>
      </c>
      <c r="B186" s="155" t="s">
        <v>3048</v>
      </c>
      <c r="C186" s="167"/>
      <c r="D186" s="167"/>
    </row>
    <row r="187" spans="1:4" s="44" customFormat="1" ht="20.25" customHeight="1">
      <c r="A187" s="153">
        <v>22960</v>
      </c>
      <c r="B187" s="153" t="s">
        <v>3049</v>
      </c>
      <c r="C187" s="166">
        <f>SUM(C188:C198)</f>
        <v>2734</v>
      </c>
      <c r="D187" s="166">
        <f>SUM(D188:D198)</f>
        <v>29</v>
      </c>
    </row>
    <row r="188" spans="1:4" s="44" customFormat="1" ht="20.25" customHeight="1">
      <c r="A188" s="155">
        <v>2296001</v>
      </c>
      <c r="B188" s="155" t="s">
        <v>3050</v>
      </c>
      <c r="C188" s="167"/>
      <c r="D188" s="167"/>
    </row>
    <row r="189" spans="1:4" s="44" customFormat="1" ht="20.25" customHeight="1">
      <c r="A189" s="155">
        <v>2296002</v>
      </c>
      <c r="B189" s="155" t="s">
        <v>3051</v>
      </c>
      <c r="C189" s="167">
        <v>1919</v>
      </c>
      <c r="D189" s="167"/>
    </row>
    <row r="190" spans="1:4" s="44" customFormat="1" ht="20.25" customHeight="1">
      <c r="A190" s="155">
        <v>2296003</v>
      </c>
      <c r="B190" s="155" t="s">
        <v>3052</v>
      </c>
      <c r="C190" s="167">
        <v>719</v>
      </c>
      <c r="D190" s="167"/>
    </row>
    <row r="191" spans="1:4" s="44" customFormat="1" ht="20.25" customHeight="1">
      <c r="A191" s="155">
        <v>2296004</v>
      </c>
      <c r="B191" s="155" t="s">
        <v>3053</v>
      </c>
      <c r="C191" s="167"/>
      <c r="D191" s="167"/>
    </row>
    <row r="192" spans="1:4" s="44" customFormat="1" ht="20.25" customHeight="1">
      <c r="A192" s="155">
        <v>2296005</v>
      </c>
      <c r="B192" s="155" t="s">
        <v>3054</v>
      </c>
      <c r="C192" s="167"/>
      <c r="D192" s="167"/>
    </row>
    <row r="193" spans="1:4" s="44" customFormat="1" ht="20.25" customHeight="1">
      <c r="A193" s="155">
        <v>2296006</v>
      </c>
      <c r="B193" s="155" t="s">
        <v>3055</v>
      </c>
      <c r="C193" s="167">
        <v>96</v>
      </c>
      <c r="D193" s="167"/>
    </row>
    <row r="194" spans="1:4" s="44" customFormat="1" ht="20.25" customHeight="1">
      <c r="A194" s="155">
        <v>2296010</v>
      </c>
      <c r="B194" s="155" t="s">
        <v>3056</v>
      </c>
      <c r="C194" s="167"/>
      <c r="D194" s="167"/>
    </row>
    <row r="195" spans="1:4" s="44" customFormat="1" ht="20.25" customHeight="1">
      <c r="A195" s="155">
        <v>2296011</v>
      </c>
      <c r="B195" s="155" t="s">
        <v>3057</v>
      </c>
      <c r="C195" s="167"/>
      <c r="D195" s="167"/>
    </row>
    <row r="196" spans="1:4" s="44" customFormat="1" ht="20.25" customHeight="1">
      <c r="A196" s="155">
        <v>2296012</v>
      </c>
      <c r="B196" s="155" t="s">
        <v>3058</v>
      </c>
      <c r="C196" s="167"/>
      <c r="D196" s="167"/>
    </row>
    <row r="197" spans="1:4" s="44" customFormat="1" ht="20.25" customHeight="1">
      <c r="A197" s="155">
        <v>2296013</v>
      </c>
      <c r="B197" s="155" t="s">
        <v>3059</v>
      </c>
      <c r="C197" s="167"/>
      <c r="D197" s="167">
        <v>29</v>
      </c>
    </row>
    <row r="198" spans="1:4" s="44" customFormat="1" ht="20.25" customHeight="1">
      <c r="A198" s="155">
        <v>2296099</v>
      </c>
      <c r="B198" s="155" t="s">
        <v>3060</v>
      </c>
      <c r="C198" s="167"/>
      <c r="D198" s="167"/>
    </row>
    <row r="199" spans="1:4" s="44" customFormat="1" ht="20.25" customHeight="1">
      <c r="A199" s="153">
        <v>232</v>
      </c>
      <c r="B199" s="153" t="s">
        <v>3061</v>
      </c>
      <c r="C199" s="166">
        <f>C200</f>
        <v>7073</v>
      </c>
      <c r="D199" s="166">
        <f>D200</f>
        <v>8502</v>
      </c>
    </row>
    <row r="200" spans="1:4" s="44" customFormat="1" ht="20.25" customHeight="1">
      <c r="A200" s="153">
        <v>23204</v>
      </c>
      <c r="B200" s="153" t="s">
        <v>3062</v>
      </c>
      <c r="C200" s="166">
        <f>SUM(C201:C217)</f>
        <v>7073</v>
      </c>
      <c r="D200" s="166">
        <f>SUM(D201:D217)</f>
        <v>8502</v>
      </c>
    </row>
    <row r="201" spans="1:4" s="44" customFormat="1" ht="20.25" customHeight="1">
      <c r="A201" s="155">
        <v>2320401</v>
      </c>
      <c r="B201" s="155" t="s">
        <v>3063</v>
      </c>
      <c r="C201" s="167"/>
      <c r="D201" s="167"/>
    </row>
    <row r="202" spans="1:4" s="44" customFormat="1" ht="20.25" customHeight="1">
      <c r="A202" s="155">
        <v>2320402</v>
      </c>
      <c r="B202" s="155" t="s">
        <v>3064</v>
      </c>
      <c r="C202" s="167"/>
      <c r="D202" s="167"/>
    </row>
    <row r="203" spans="1:4" s="41" customFormat="1" ht="20.25" customHeight="1">
      <c r="A203" s="155">
        <v>2320405</v>
      </c>
      <c r="B203" s="155" t="s">
        <v>3065</v>
      </c>
      <c r="C203" s="167"/>
      <c r="D203" s="167"/>
    </row>
    <row r="204" spans="1:4" s="41" customFormat="1" ht="20.25" customHeight="1">
      <c r="A204" s="155">
        <v>2320411</v>
      </c>
      <c r="B204" s="155" t="s">
        <v>3066</v>
      </c>
      <c r="C204" s="167">
        <v>7073</v>
      </c>
      <c r="D204" s="167">
        <v>8502</v>
      </c>
    </row>
    <row r="205" spans="1:4" ht="20.25" customHeight="1">
      <c r="A205" s="155">
        <v>2320412</v>
      </c>
      <c r="B205" s="155" t="s">
        <v>3067</v>
      </c>
      <c r="C205" s="167"/>
      <c r="D205" s="167"/>
    </row>
    <row r="206" spans="1:4" ht="20.25" customHeight="1">
      <c r="A206" s="155">
        <v>2320413</v>
      </c>
      <c r="B206" s="155" t="s">
        <v>3068</v>
      </c>
      <c r="C206" s="167"/>
      <c r="D206" s="167"/>
    </row>
    <row r="207" spans="1:4" ht="20.25" customHeight="1">
      <c r="A207" s="155">
        <v>2320414</v>
      </c>
      <c r="B207" s="155" t="s">
        <v>3069</v>
      </c>
      <c r="C207" s="167"/>
      <c r="D207" s="167"/>
    </row>
    <row r="208" spans="1:4" ht="20.25" customHeight="1">
      <c r="A208" s="155">
        <v>2320416</v>
      </c>
      <c r="B208" s="155" t="s">
        <v>3070</v>
      </c>
      <c r="C208" s="167"/>
      <c r="D208" s="167"/>
    </row>
    <row r="209" spans="1:4" s="17" customFormat="1" ht="20.25" customHeight="1">
      <c r="A209" s="155">
        <v>2320417</v>
      </c>
      <c r="B209" s="155" t="s">
        <v>3071</v>
      </c>
      <c r="C209" s="167"/>
      <c r="D209" s="167"/>
    </row>
    <row r="210" spans="1:4" ht="20.25" customHeight="1">
      <c r="A210" s="155">
        <v>2320418</v>
      </c>
      <c r="B210" s="155" t="s">
        <v>3072</v>
      </c>
      <c r="C210" s="167"/>
      <c r="D210" s="168"/>
    </row>
    <row r="211" spans="1:4" ht="20.25" customHeight="1">
      <c r="A211" s="155">
        <v>2320419</v>
      </c>
      <c r="B211" s="155" t="s">
        <v>3073</v>
      </c>
      <c r="C211" s="167"/>
      <c r="D211" s="167"/>
    </row>
    <row r="212" spans="1:4" ht="20.25" customHeight="1">
      <c r="A212" s="155">
        <v>2320420</v>
      </c>
      <c r="B212" s="155" t="s">
        <v>3074</v>
      </c>
      <c r="C212" s="167"/>
      <c r="D212" s="168"/>
    </row>
    <row r="213" spans="1:4" ht="20.25" customHeight="1">
      <c r="A213" s="155">
        <v>2320431</v>
      </c>
      <c r="B213" s="155" t="s">
        <v>3075</v>
      </c>
      <c r="C213" s="167"/>
      <c r="D213" s="168"/>
    </row>
    <row r="214" spans="1:4" ht="20.25" customHeight="1">
      <c r="A214" s="155">
        <v>2320432</v>
      </c>
      <c r="B214" s="155" t="s">
        <v>3076</v>
      </c>
      <c r="C214" s="167"/>
      <c r="D214" s="168"/>
    </row>
    <row r="215" spans="1:4" ht="20.25" customHeight="1">
      <c r="A215" s="155">
        <v>2320433</v>
      </c>
      <c r="B215" s="155" t="s">
        <v>3077</v>
      </c>
      <c r="C215" s="167"/>
      <c r="D215" s="168"/>
    </row>
    <row r="216" spans="1:4" ht="20.25" customHeight="1">
      <c r="A216" s="155">
        <v>2320498</v>
      </c>
      <c r="B216" s="155" t="s">
        <v>3078</v>
      </c>
      <c r="C216" s="167"/>
      <c r="D216" s="168"/>
    </row>
    <row r="217" spans="1:4" ht="20.25" customHeight="1">
      <c r="A217" s="155">
        <v>2320499</v>
      </c>
      <c r="B217" s="155" t="s">
        <v>3079</v>
      </c>
      <c r="C217" s="167"/>
      <c r="D217" s="168"/>
    </row>
    <row r="218" spans="1:4" ht="20.25" customHeight="1">
      <c r="A218" s="153">
        <v>233</v>
      </c>
      <c r="B218" s="153" t="s">
        <v>3080</v>
      </c>
      <c r="C218" s="168">
        <f>C219</f>
        <v>5</v>
      </c>
      <c r="D218" s="168">
        <f>D219</f>
        <v>0</v>
      </c>
    </row>
    <row r="219" spans="1:4" ht="20.25" customHeight="1">
      <c r="A219" s="153">
        <v>23304</v>
      </c>
      <c r="B219" s="153" t="s">
        <v>3081</v>
      </c>
      <c r="C219" s="168">
        <f>SUM(C220:C236)</f>
        <v>5</v>
      </c>
      <c r="D219" s="168">
        <f>SUM(D220:D236)</f>
        <v>0</v>
      </c>
    </row>
    <row r="220" spans="1:4" ht="20.25" customHeight="1">
      <c r="A220" s="155">
        <v>2330401</v>
      </c>
      <c r="B220" s="155" t="s">
        <v>3082</v>
      </c>
      <c r="C220" s="167"/>
      <c r="D220" s="168"/>
    </row>
    <row r="221" spans="1:4" ht="20.25" customHeight="1">
      <c r="A221" s="155">
        <v>2330402</v>
      </c>
      <c r="B221" s="155" t="s">
        <v>3083</v>
      </c>
      <c r="C221" s="167"/>
      <c r="D221" s="168"/>
    </row>
    <row r="222" spans="1:4" ht="20.25" customHeight="1">
      <c r="A222" s="155">
        <v>2330405</v>
      </c>
      <c r="B222" s="155" t="s">
        <v>3084</v>
      </c>
      <c r="C222" s="167"/>
      <c r="D222" s="168"/>
    </row>
    <row r="223" spans="1:4" ht="20.25" customHeight="1">
      <c r="A223" s="155">
        <v>2330411</v>
      </c>
      <c r="B223" s="155" t="s">
        <v>3085</v>
      </c>
      <c r="C223" s="167">
        <v>5</v>
      </c>
      <c r="D223" s="168"/>
    </row>
    <row r="224" spans="1:4" ht="20.25" customHeight="1">
      <c r="A224" s="155">
        <v>2330412</v>
      </c>
      <c r="B224" s="155" t="s">
        <v>3086</v>
      </c>
      <c r="C224" s="167"/>
      <c r="D224" s="168"/>
    </row>
    <row r="225" spans="1:4" ht="20.25" customHeight="1">
      <c r="A225" s="155">
        <v>2330413</v>
      </c>
      <c r="B225" s="155" t="s">
        <v>3087</v>
      </c>
      <c r="C225" s="167"/>
      <c r="D225" s="168"/>
    </row>
    <row r="226" spans="1:4" ht="20.25" customHeight="1">
      <c r="A226" s="155">
        <v>2330414</v>
      </c>
      <c r="B226" s="155" t="s">
        <v>3088</v>
      </c>
      <c r="C226" s="167"/>
      <c r="D226" s="168"/>
    </row>
    <row r="227" spans="1:4" ht="20.25" customHeight="1">
      <c r="A227" s="155">
        <v>2330416</v>
      </c>
      <c r="B227" s="155" t="s">
        <v>3089</v>
      </c>
      <c r="C227" s="167"/>
      <c r="D227" s="168"/>
    </row>
    <row r="228" spans="1:4" ht="20.25" customHeight="1">
      <c r="A228" s="155">
        <v>2330417</v>
      </c>
      <c r="B228" s="155" t="s">
        <v>3090</v>
      </c>
      <c r="C228" s="167"/>
      <c r="D228" s="168"/>
    </row>
    <row r="229" spans="1:4" ht="20.25" customHeight="1">
      <c r="A229" s="155">
        <v>2330418</v>
      </c>
      <c r="B229" s="155" t="s">
        <v>3091</v>
      </c>
      <c r="C229" s="167"/>
      <c r="D229" s="168"/>
    </row>
    <row r="230" spans="1:4" ht="20.25" customHeight="1">
      <c r="A230" s="155">
        <v>2330419</v>
      </c>
      <c r="B230" s="155" t="s">
        <v>3092</v>
      </c>
      <c r="C230" s="167"/>
      <c r="D230" s="168"/>
    </row>
    <row r="231" spans="1:4" ht="20.25" customHeight="1">
      <c r="A231" s="155">
        <v>2330420</v>
      </c>
      <c r="B231" s="155" t="s">
        <v>3093</v>
      </c>
      <c r="C231" s="167"/>
      <c r="D231" s="168"/>
    </row>
    <row r="232" spans="1:4" ht="20.25" customHeight="1">
      <c r="A232" s="155">
        <v>2330431</v>
      </c>
      <c r="B232" s="155" t="s">
        <v>3094</v>
      </c>
      <c r="C232" s="167"/>
      <c r="D232" s="168"/>
    </row>
    <row r="233" spans="1:4" ht="20.25" customHeight="1">
      <c r="A233" s="155">
        <v>2330432</v>
      </c>
      <c r="B233" s="155" t="s">
        <v>3095</v>
      </c>
      <c r="C233" s="167"/>
      <c r="D233" s="168"/>
    </row>
    <row r="234" spans="1:4" ht="20.25" customHeight="1">
      <c r="A234" s="155">
        <v>2330433</v>
      </c>
      <c r="B234" s="155" t="s">
        <v>3096</v>
      </c>
      <c r="C234" s="167"/>
      <c r="D234" s="168"/>
    </row>
    <row r="235" spans="1:4" ht="20.25" customHeight="1">
      <c r="A235" s="155">
        <v>2330498</v>
      </c>
      <c r="B235" s="155" t="s">
        <v>3097</v>
      </c>
      <c r="C235" s="167"/>
      <c r="D235" s="168"/>
    </row>
    <row r="236" spans="1:4" ht="20.25" customHeight="1">
      <c r="A236" s="155">
        <v>2330499</v>
      </c>
      <c r="B236" s="155" t="s">
        <v>3098</v>
      </c>
      <c r="C236" s="167"/>
      <c r="D236" s="168"/>
    </row>
    <row r="237" spans="1:4" ht="20.25" customHeight="1">
      <c r="A237" s="153">
        <v>1</v>
      </c>
      <c r="B237" s="153" t="s">
        <v>3099</v>
      </c>
      <c r="C237" s="168">
        <f>C4+C12+C27+C39+C50+C96+C120+C164+C169+C173+C199+C218</f>
        <v>166454</v>
      </c>
      <c r="D237" s="168">
        <f>D4+D12+D27+D39+D50+D96+D120+D164+D169+D173+D199+D218</f>
        <v>170029</v>
      </c>
    </row>
    <row r="238" spans="1:4" ht="20.25" customHeight="1">
      <c r="A238" s="153"/>
      <c r="B238" s="155" t="s">
        <v>3100</v>
      </c>
      <c r="C238" s="168"/>
      <c r="D238" s="168">
        <v>26000</v>
      </c>
    </row>
    <row r="239" spans="1:4" ht="20.25" customHeight="1">
      <c r="A239" s="153"/>
      <c r="B239" s="155" t="s">
        <v>3101</v>
      </c>
      <c r="C239" s="168"/>
      <c r="D239" s="168"/>
    </row>
    <row r="240" spans="1:4" ht="20.25" customHeight="1">
      <c r="A240" s="153"/>
      <c r="B240" s="155" t="s">
        <v>3102</v>
      </c>
      <c r="C240" s="169"/>
      <c r="D240" s="170"/>
    </row>
    <row r="241" spans="1:4" ht="20.25" customHeight="1">
      <c r="A241" s="153"/>
      <c r="B241" s="155" t="s">
        <v>3112</v>
      </c>
      <c r="C241" s="169"/>
      <c r="D241" s="170">
        <v>225</v>
      </c>
    </row>
    <row r="242" spans="1:4" ht="20.25" customHeight="1">
      <c r="A242" s="153"/>
      <c r="B242" s="153" t="s">
        <v>3103</v>
      </c>
      <c r="C242" s="168"/>
      <c r="D242" s="168">
        <f>SUM(D237:D241)</f>
        <v>196254</v>
      </c>
    </row>
  </sheetData>
  <sheetProtection/>
  <autoFilter ref="B3:D242"/>
  <mergeCells count="2">
    <mergeCell ref="B1:D1"/>
    <mergeCell ref="B2:D2"/>
  </mergeCells>
  <printOptions horizontalCentered="1"/>
  <pageMargins left="0.7096334705202598" right="0.7096334705202598" top="0.8297573863052008" bottom="0.470080103461198" header="0.5902039723133478" footer="0.309683488109919"/>
  <pageSetup horizontalDpi="600" verticalDpi="600" orientation="portrait" paperSize="9" r:id="rId1"/>
  <headerFooter>
    <oddFooter>&amp;L&amp;C&amp;"宋体,常规"&amp;11第 &amp;"宋体,常规"&amp;11&amp;P&amp;"宋体,常规"&amp;11 页，共 &amp;"宋体,常规"&amp;11&amp;N&amp;"宋体,常规"&amp;11 页&amp;R</oddFooter>
  </headerFooter>
</worksheet>
</file>

<file path=xl/worksheets/sheet33.xml><?xml version="1.0" encoding="utf-8"?>
<worksheet xmlns="http://schemas.openxmlformats.org/spreadsheetml/2006/main" xmlns:r="http://schemas.openxmlformats.org/officeDocument/2006/relationships">
  <dimension ref="A1:B7"/>
  <sheetViews>
    <sheetView defaultGridColor="0" colorId="23" workbookViewId="0" topLeftCell="A1">
      <selection activeCell="A1" sqref="A1:B7"/>
    </sheetView>
  </sheetViews>
  <sheetFormatPr defaultColWidth="9.00390625" defaultRowHeight="31.5" customHeight="1"/>
  <cols>
    <col min="1" max="1" width="69.25390625" style="1" customWidth="1"/>
    <col min="2" max="16384" width="10.00390625" style="1" customWidth="1"/>
  </cols>
  <sheetData>
    <row r="1" spans="1:2" s="171" customFormat="1" ht="31.5" customHeight="1">
      <c r="A1" s="172" t="s">
        <v>3113</v>
      </c>
      <c r="B1" s="172"/>
    </row>
    <row r="2" spans="1:2" ht="14.25" customHeight="1">
      <c r="A2" s="173"/>
      <c r="B2" s="174" t="s">
        <v>3114</v>
      </c>
    </row>
    <row r="3" spans="1:2" ht="32.25" customHeight="1">
      <c r="A3" s="175" t="s">
        <v>3115</v>
      </c>
      <c r="B3" s="175" t="s">
        <v>3116</v>
      </c>
    </row>
    <row r="4" spans="1:2" ht="31.5" customHeight="1">
      <c r="A4" s="176" t="s">
        <v>3117</v>
      </c>
      <c r="B4" s="177">
        <v>116</v>
      </c>
    </row>
    <row r="5" spans="1:2" ht="31.5" customHeight="1">
      <c r="A5" s="176" t="s">
        <v>3118</v>
      </c>
      <c r="B5" s="178">
        <v>2515</v>
      </c>
    </row>
    <row r="6" spans="1:2" ht="31.5" customHeight="1">
      <c r="A6" s="176" t="s">
        <v>3119</v>
      </c>
      <c r="B6" s="177">
        <v>90</v>
      </c>
    </row>
    <row r="7" spans="1:2" ht="27.75" customHeight="1">
      <c r="A7" s="24" t="s">
        <v>3120</v>
      </c>
      <c r="B7" s="178">
        <f>SUM(B4:B6)</f>
        <v>2721</v>
      </c>
    </row>
  </sheetData>
  <sheetProtection/>
  <mergeCells count="1">
    <mergeCell ref="A1:B1"/>
  </mergeCells>
  <printOptions/>
  <pageMargins left="0.7006068867961253" right="0.7006068867961253" top="0.7519893289551022" bottom="0.7519893289551022" header="0.29926813962891347" footer="0.29926813962891347"/>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A1:H33"/>
  <sheetViews>
    <sheetView defaultGridColor="0" colorId="23" workbookViewId="0" topLeftCell="A1">
      <selection activeCell="M6" sqref="M6"/>
    </sheetView>
  </sheetViews>
  <sheetFormatPr defaultColWidth="9.00390625" defaultRowHeight="13.5"/>
  <cols>
    <col min="1" max="1" width="24.125" style="0" customWidth="1"/>
    <col min="2" max="2" width="16.75390625" style="0" customWidth="1"/>
    <col min="3" max="3" width="36.50390625" style="0" customWidth="1"/>
    <col min="4" max="4" width="9.875" style="0" customWidth="1"/>
    <col min="5" max="7" width="9.00390625" style="1" customWidth="1"/>
    <col min="8" max="8" width="9.375" style="0" customWidth="1"/>
    <col min="9" max="16384" width="9.00390625" style="1" customWidth="1"/>
  </cols>
  <sheetData>
    <row r="1" spans="1:4" ht="36" customHeight="1">
      <c r="A1" s="179" t="s">
        <v>3121</v>
      </c>
      <c r="B1" s="179"/>
      <c r="C1" s="179"/>
      <c r="D1" s="179"/>
    </row>
    <row r="2" ht="14.25" customHeight="1">
      <c r="D2" s="81" t="s">
        <v>3122</v>
      </c>
    </row>
    <row r="3" spans="1:4" s="82" customFormat="1" ht="21.75" customHeight="1">
      <c r="A3" s="42" t="s">
        <v>60</v>
      </c>
      <c r="B3" s="42" t="s">
        <v>61</v>
      </c>
      <c r="C3" s="42" t="s">
        <v>60</v>
      </c>
      <c r="D3" s="42" t="s">
        <v>61</v>
      </c>
    </row>
    <row r="4" spans="1:4" s="82" customFormat="1" ht="21.75" customHeight="1">
      <c r="A4" s="180" t="s">
        <v>3123</v>
      </c>
      <c r="B4" s="181">
        <v>577</v>
      </c>
      <c r="C4" s="182" t="s">
        <v>3124</v>
      </c>
      <c r="D4" s="183">
        <f>D8</f>
        <v>260</v>
      </c>
    </row>
    <row r="5" spans="1:4" s="82" customFormat="1" ht="21.75" customHeight="1">
      <c r="A5" s="180" t="s">
        <v>3125</v>
      </c>
      <c r="B5" s="181">
        <v>416</v>
      </c>
      <c r="C5" s="184" t="s">
        <v>3126</v>
      </c>
      <c r="D5" s="181"/>
    </row>
    <row r="6" spans="1:4" s="82" customFormat="1" ht="21.75" customHeight="1">
      <c r="A6" s="180" t="s">
        <v>3127</v>
      </c>
      <c r="B6" s="181"/>
      <c r="C6" s="184" t="s">
        <v>3128</v>
      </c>
      <c r="D6" s="181"/>
    </row>
    <row r="7" spans="1:4" s="82" customFormat="1" ht="21.75" customHeight="1">
      <c r="A7" s="180" t="s">
        <v>3129</v>
      </c>
      <c r="B7" s="181"/>
      <c r="C7" s="184" t="s">
        <v>3130</v>
      </c>
      <c r="D7" s="181"/>
    </row>
    <row r="8" spans="1:4" s="82" customFormat="1" ht="21.75" customHeight="1">
      <c r="A8" s="180" t="s">
        <v>3131</v>
      </c>
      <c r="B8" s="181">
        <v>100</v>
      </c>
      <c r="C8" s="184" t="s">
        <v>3132</v>
      </c>
      <c r="D8" s="181">
        <v>260</v>
      </c>
    </row>
    <row r="9" spans="1:4" s="82" customFormat="1" ht="21.75" customHeight="1">
      <c r="A9" s="180"/>
      <c r="B9" s="185"/>
      <c r="C9" s="184" t="s">
        <v>3133</v>
      </c>
      <c r="D9" s="181"/>
    </row>
    <row r="10" spans="1:4" s="82" customFormat="1" ht="21.75" customHeight="1">
      <c r="A10" s="180"/>
      <c r="B10" s="185"/>
      <c r="C10" s="182" t="s">
        <v>3134</v>
      </c>
      <c r="D10" s="181"/>
    </row>
    <row r="11" spans="1:4" s="82" customFormat="1" ht="21.75" customHeight="1">
      <c r="A11" s="186"/>
      <c r="B11" s="185"/>
      <c r="C11" s="184" t="s">
        <v>3135</v>
      </c>
      <c r="D11" s="181"/>
    </row>
    <row r="12" spans="1:4" s="82" customFormat="1" ht="21.75" customHeight="1">
      <c r="A12" s="186"/>
      <c r="B12" s="185"/>
      <c r="C12" s="184" t="s">
        <v>3136</v>
      </c>
      <c r="D12" s="181"/>
    </row>
    <row r="13" spans="1:4" s="82" customFormat="1" ht="21.75" customHeight="1">
      <c r="A13" s="186"/>
      <c r="B13" s="185"/>
      <c r="C13" s="184" t="s">
        <v>3137</v>
      </c>
      <c r="D13" s="181"/>
    </row>
    <row r="14" spans="1:4" s="82" customFormat="1" ht="21.75" customHeight="1">
      <c r="A14" s="187"/>
      <c r="B14" s="188"/>
      <c r="C14" s="184" t="s">
        <v>3138</v>
      </c>
      <c r="D14" s="181"/>
    </row>
    <row r="15" spans="1:4" s="82" customFormat="1" ht="21.75" customHeight="1">
      <c r="A15" s="186"/>
      <c r="B15" s="185"/>
      <c r="C15" s="189" t="s">
        <v>3139</v>
      </c>
      <c r="D15" s="181"/>
    </row>
    <row r="16" spans="1:4" s="82" customFormat="1" ht="21.75" customHeight="1">
      <c r="A16" s="186"/>
      <c r="B16" s="185"/>
      <c r="C16" s="189" t="s">
        <v>3140</v>
      </c>
      <c r="D16" s="181"/>
    </row>
    <row r="17" spans="1:4" s="82" customFormat="1" ht="21.75" customHeight="1">
      <c r="A17" s="186"/>
      <c r="B17" s="185"/>
      <c r="C17" s="189" t="s">
        <v>3141</v>
      </c>
      <c r="D17" s="181"/>
    </row>
    <row r="18" spans="1:4" s="82" customFormat="1" ht="21.75" customHeight="1">
      <c r="A18" s="186"/>
      <c r="B18" s="185"/>
      <c r="C18" s="189" t="s">
        <v>3142</v>
      </c>
      <c r="D18" s="181"/>
    </row>
    <row r="19" spans="1:4" s="82" customFormat="1" ht="21.75" customHeight="1">
      <c r="A19" s="186"/>
      <c r="B19" s="185"/>
      <c r="C19" s="190" t="s">
        <v>3143</v>
      </c>
      <c r="D19" s="183">
        <f>D20</f>
        <v>180</v>
      </c>
    </row>
    <row r="20" spans="1:4" s="82" customFormat="1" ht="21.75" customHeight="1">
      <c r="A20" s="186"/>
      <c r="B20" s="185"/>
      <c r="C20" s="189" t="s">
        <v>3144</v>
      </c>
      <c r="D20" s="181">
        <v>180</v>
      </c>
    </row>
    <row r="21" spans="1:4" s="82" customFormat="1" ht="21.75" customHeight="1">
      <c r="A21" s="186"/>
      <c r="B21" s="185"/>
      <c r="C21" s="190" t="s">
        <v>3145</v>
      </c>
      <c r="D21" s="181"/>
    </row>
    <row r="22" spans="1:4" s="82" customFormat="1" ht="21.75" customHeight="1">
      <c r="A22" s="186"/>
      <c r="B22" s="185"/>
      <c r="C22" s="189" t="s">
        <v>3146</v>
      </c>
      <c r="D22" s="181"/>
    </row>
    <row r="23" spans="1:4" s="82" customFormat="1" ht="21.75" customHeight="1">
      <c r="A23" s="186"/>
      <c r="B23" s="185"/>
      <c r="C23" s="189" t="s">
        <v>3147</v>
      </c>
      <c r="D23" s="181"/>
    </row>
    <row r="24" spans="1:4" s="82" customFormat="1" ht="21.75" customHeight="1">
      <c r="A24" s="186"/>
      <c r="B24" s="185"/>
      <c r="C24" s="189" t="s">
        <v>3148</v>
      </c>
      <c r="D24" s="181"/>
    </row>
    <row r="25" spans="1:4" s="82" customFormat="1" ht="21.75" customHeight="1">
      <c r="A25" s="186"/>
      <c r="B25" s="185"/>
      <c r="C25" s="190" t="s">
        <v>3149</v>
      </c>
      <c r="D25" s="183">
        <v>363</v>
      </c>
    </row>
    <row r="26" spans="1:4" s="82" customFormat="1" ht="21.75" customHeight="1">
      <c r="A26" s="186"/>
      <c r="B26" s="185"/>
      <c r="C26" s="29"/>
      <c r="D26" s="181"/>
    </row>
    <row r="27" spans="1:4" s="82" customFormat="1" ht="21.75" customHeight="1">
      <c r="A27" s="187" t="s">
        <v>3150</v>
      </c>
      <c r="B27" s="183">
        <f>SUM(B4:B8)</f>
        <v>1093</v>
      </c>
      <c r="C27" s="187" t="s">
        <v>3151</v>
      </c>
      <c r="D27" s="183">
        <f>D25+D21+D19+D10+D4</f>
        <v>803</v>
      </c>
    </row>
    <row r="28" spans="1:4" s="82" customFormat="1" ht="21.75" customHeight="1">
      <c r="A28" s="191" t="s">
        <v>3152</v>
      </c>
      <c r="B28" s="192"/>
      <c r="C28" s="193" t="s">
        <v>3153</v>
      </c>
      <c r="D28" s="181"/>
    </row>
    <row r="29" spans="1:4" s="82" customFormat="1" ht="21.75" customHeight="1">
      <c r="A29" s="191" t="s">
        <v>3154</v>
      </c>
      <c r="B29" s="185"/>
      <c r="C29" s="193" t="s">
        <v>3155</v>
      </c>
      <c r="D29" s="183">
        <v>290</v>
      </c>
    </row>
    <row r="30" spans="1:8" s="82" customFormat="1" ht="21.75" customHeight="1">
      <c r="A30" s="187" t="s">
        <v>3156</v>
      </c>
      <c r="B30" s="183">
        <f>B28+B27</f>
        <v>1093</v>
      </c>
      <c r="C30" s="187" t="s">
        <v>3157</v>
      </c>
      <c r="D30" s="183">
        <f>D27+D28+D29</f>
        <v>1093</v>
      </c>
      <c r="H30" s="194"/>
    </row>
    <row r="31" spans="1:8" ht="41.25" customHeight="1">
      <c r="A31" s="105"/>
      <c r="B31" s="105"/>
      <c r="C31" s="105"/>
      <c r="D31" s="105"/>
      <c r="H31" s="194"/>
    </row>
    <row r="32" ht="13.5">
      <c r="H32" s="195"/>
    </row>
    <row r="33" ht="13.5">
      <c r="H33" s="195"/>
    </row>
  </sheetData>
  <sheetProtection/>
  <mergeCells count="2">
    <mergeCell ref="A1:D1"/>
    <mergeCell ref="A31:D31"/>
  </mergeCells>
  <printOptions horizontalCentered="1"/>
  <pageMargins left="0.7096334705202598" right="0.7096334705202598" top="0.8297573863052008" bottom="0.5902039723133478" header="0.5902039723133478" footer="0.309683488109919"/>
  <pageSetup fitToHeight="1" fitToWidth="1" horizontalDpi="600" verticalDpi="600" orientation="portrait" paperSize="9" scale="86" r:id="rId1"/>
  <headerFooter>
    <oddFooter>&amp;L&amp;C&amp;"宋体,常规"&amp;11第 &amp;"宋体,常规"&amp;11&amp;P&amp;"宋体,常规"&amp;11 页，共 &amp;"宋体,常规"&amp;11&amp;N&amp;"宋体,常规"&amp;11 页&amp;R</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H31"/>
  <sheetViews>
    <sheetView defaultGridColor="0" colorId="23" workbookViewId="0" topLeftCell="A10">
      <selection activeCell="J29" sqref="J29"/>
    </sheetView>
  </sheetViews>
  <sheetFormatPr defaultColWidth="9.00390625" defaultRowHeight="13.5"/>
  <cols>
    <col min="1" max="1" width="24.125" style="0" customWidth="1"/>
    <col min="2" max="2" width="16.75390625" style="0" customWidth="1"/>
    <col min="3" max="3" width="39.50390625" style="0" customWidth="1"/>
    <col min="4" max="4" width="12.375" style="0" customWidth="1"/>
    <col min="5" max="7" width="9.00390625" style="1" customWidth="1"/>
    <col min="8" max="8" width="10.50390625" style="0" customWidth="1"/>
    <col min="9" max="16384" width="9.00390625" style="1" customWidth="1"/>
  </cols>
  <sheetData>
    <row r="1" spans="1:4" ht="39" customHeight="1">
      <c r="A1" s="179" t="s">
        <v>3158</v>
      </c>
      <c r="B1" s="179"/>
      <c r="C1" s="179"/>
      <c r="D1" s="179"/>
    </row>
    <row r="2" spans="1:4" ht="14.25" customHeight="1">
      <c r="A2" s="81" t="s">
        <v>1306</v>
      </c>
      <c r="B2" s="81"/>
      <c r="C2" s="81"/>
      <c r="D2" s="81"/>
    </row>
    <row r="3" spans="1:4" ht="21" customHeight="1">
      <c r="A3" s="42" t="s">
        <v>60</v>
      </c>
      <c r="B3" s="196" t="s">
        <v>3159</v>
      </c>
      <c r="C3" s="42" t="s">
        <v>60</v>
      </c>
      <c r="D3" s="196" t="s">
        <v>3159</v>
      </c>
    </row>
    <row r="4" spans="1:4" ht="21" customHeight="1">
      <c r="A4" s="180" t="s">
        <v>3123</v>
      </c>
      <c r="B4" s="181">
        <v>214</v>
      </c>
      <c r="C4" s="182" t="s">
        <v>3124</v>
      </c>
      <c r="D4" s="183">
        <f>SUM(D5:D9)</f>
        <v>260</v>
      </c>
    </row>
    <row r="5" spans="1:4" ht="21" customHeight="1">
      <c r="A5" s="180" t="s">
        <v>3125</v>
      </c>
      <c r="B5" s="181">
        <v>416</v>
      </c>
      <c r="C5" s="184" t="s">
        <v>3160</v>
      </c>
      <c r="D5" s="181"/>
    </row>
    <row r="6" spans="1:4" ht="21" customHeight="1">
      <c r="A6" s="180" t="s">
        <v>3127</v>
      </c>
      <c r="B6" s="181"/>
      <c r="C6" s="184" t="s">
        <v>3161</v>
      </c>
      <c r="D6" s="181"/>
    </row>
    <row r="7" spans="1:4" ht="21" customHeight="1">
      <c r="A7" s="180" t="s">
        <v>3129</v>
      </c>
      <c r="B7" s="181"/>
      <c r="C7" s="184" t="s">
        <v>3162</v>
      </c>
      <c r="D7" s="181"/>
    </row>
    <row r="8" spans="1:4" ht="21" customHeight="1">
      <c r="A8" s="180" t="s">
        <v>3131</v>
      </c>
      <c r="B8" s="181"/>
      <c r="C8" s="184" t="s">
        <v>3163</v>
      </c>
      <c r="D8" s="181"/>
    </row>
    <row r="9" spans="1:4" ht="21" customHeight="1">
      <c r="A9" s="180"/>
      <c r="B9" s="185"/>
      <c r="C9" s="184" t="s">
        <v>3164</v>
      </c>
      <c r="D9" s="181">
        <v>260</v>
      </c>
    </row>
    <row r="10" spans="1:4" ht="21" customHeight="1">
      <c r="A10" s="180"/>
      <c r="B10" s="185"/>
      <c r="C10" s="182" t="s">
        <v>3134</v>
      </c>
      <c r="D10" s="181"/>
    </row>
    <row r="11" spans="1:4" ht="21" customHeight="1">
      <c r="A11" s="197"/>
      <c r="B11" s="185"/>
      <c r="C11" s="184" t="s">
        <v>3165</v>
      </c>
      <c r="D11" s="181"/>
    </row>
    <row r="12" spans="1:4" ht="21" customHeight="1">
      <c r="A12" s="197"/>
      <c r="B12" s="185"/>
      <c r="C12" s="184" t="s">
        <v>3166</v>
      </c>
      <c r="D12" s="181"/>
    </row>
    <row r="13" spans="1:4" ht="21" customHeight="1">
      <c r="A13" s="197"/>
      <c r="B13" s="185"/>
      <c r="C13" s="184" t="s">
        <v>3167</v>
      </c>
      <c r="D13" s="181"/>
    </row>
    <row r="14" spans="1:4" ht="21" customHeight="1">
      <c r="A14" s="187"/>
      <c r="B14" s="188"/>
      <c r="C14" s="184" t="s">
        <v>3168</v>
      </c>
      <c r="D14" s="181"/>
    </row>
    <row r="15" spans="1:4" ht="21" customHeight="1">
      <c r="A15" s="197"/>
      <c r="B15" s="185"/>
      <c r="C15" s="189" t="s">
        <v>3169</v>
      </c>
      <c r="D15" s="181"/>
    </row>
    <row r="16" spans="1:4" ht="21" customHeight="1">
      <c r="A16" s="197"/>
      <c r="B16" s="185"/>
      <c r="C16" s="189" t="s">
        <v>3170</v>
      </c>
      <c r="D16" s="181"/>
    </row>
    <row r="17" spans="1:4" ht="21" customHeight="1">
      <c r="A17" s="197"/>
      <c r="B17" s="185"/>
      <c r="C17" s="189" t="s">
        <v>3171</v>
      </c>
      <c r="D17" s="181"/>
    </row>
    <row r="18" spans="1:4" ht="21" customHeight="1">
      <c r="A18" s="197"/>
      <c r="B18" s="185"/>
      <c r="C18" s="189" t="s">
        <v>3172</v>
      </c>
      <c r="D18" s="181"/>
    </row>
    <row r="19" spans="1:4" ht="21" customHeight="1">
      <c r="A19" s="197"/>
      <c r="B19" s="185"/>
      <c r="C19" s="190" t="s">
        <v>3143</v>
      </c>
      <c r="D19" s="183">
        <f>D20</f>
        <v>180</v>
      </c>
    </row>
    <row r="20" spans="1:4" ht="21" customHeight="1">
      <c r="A20" s="197"/>
      <c r="B20" s="185"/>
      <c r="C20" s="189" t="s">
        <v>3173</v>
      </c>
      <c r="D20" s="181">
        <v>180</v>
      </c>
    </row>
    <row r="21" spans="1:4" ht="21" customHeight="1">
      <c r="A21" s="197"/>
      <c r="B21" s="185"/>
      <c r="C21" s="190" t="s">
        <v>3145</v>
      </c>
      <c r="D21" s="181"/>
    </row>
    <row r="22" spans="1:4" ht="21" customHeight="1">
      <c r="A22" s="197"/>
      <c r="B22" s="185"/>
      <c r="C22" s="189" t="s">
        <v>3174</v>
      </c>
      <c r="D22" s="181"/>
    </row>
    <row r="23" spans="1:4" ht="21" customHeight="1">
      <c r="A23" s="197"/>
      <c r="B23" s="185"/>
      <c r="C23" s="189" t="s">
        <v>3175</v>
      </c>
      <c r="D23" s="181"/>
    </row>
    <row r="24" spans="1:4" ht="21" customHeight="1">
      <c r="A24" s="197"/>
      <c r="B24" s="185"/>
      <c r="C24" s="189" t="s">
        <v>3176</v>
      </c>
      <c r="D24" s="181"/>
    </row>
    <row r="25" spans="1:4" ht="21" customHeight="1">
      <c r="A25" s="197"/>
      <c r="B25" s="185"/>
      <c r="C25" s="190" t="s">
        <v>3149</v>
      </c>
      <c r="D25" s="181"/>
    </row>
    <row r="26" spans="1:4" ht="21" customHeight="1">
      <c r="A26" s="197"/>
      <c r="B26" s="185"/>
      <c r="C26" s="117"/>
      <c r="D26" s="181"/>
    </row>
    <row r="27" spans="1:4" ht="21" customHeight="1">
      <c r="A27" s="187" t="s">
        <v>3150</v>
      </c>
      <c r="B27" s="183">
        <f>SUM(B4:B8)</f>
        <v>630</v>
      </c>
      <c r="C27" s="187" t="s">
        <v>3151</v>
      </c>
      <c r="D27" s="183">
        <f>D19+D4</f>
        <v>440</v>
      </c>
    </row>
    <row r="28" spans="1:4" ht="21" customHeight="1">
      <c r="A28" s="191" t="s">
        <v>3152</v>
      </c>
      <c r="B28" s="192"/>
      <c r="C28" s="191" t="s">
        <v>3177</v>
      </c>
      <c r="D28" s="181"/>
    </row>
    <row r="29" spans="1:4" ht="21" customHeight="1">
      <c r="A29" s="191" t="s">
        <v>3154</v>
      </c>
      <c r="B29" s="198"/>
      <c r="C29" s="191" t="s">
        <v>3178</v>
      </c>
      <c r="D29" s="183">
        <v>190</v>
      </c>
    </row>
    <row r="30" spans="1:8" ht="21" customHeight="1">
      <c r="A30" s="187" t="s">
        <v>3156</v>
      </c>
      <c r="B30" s="183">
        <f>B28+B27</f>
        <v>630</v>
      </c>
      <c r="C30" s="187" t="s">
        <v>3157</v>
      </c>
      <c r="D30" s="183">
        <f>D27+D28+D29</f>
        <v>630</v>
      </c>
      <c r="H30" s="199"/>
    </row>
    <row r="31" spans="1:8" ht="41.25" customHeight="1">
      <c r="A31" s="105"/>
      <c r="B31" s="105"/>
      <c r="C31" s="105"/>
      <c r="D31" s="105"/>
      <c r="H31" s="199"/>
    </row>
  </sheetData>
  <sheetProtection/>
  <mergeCells count="3">
    <mergeCell ref="A1:D1"/>
    <mergeCell ref="A2:D2"/>
    <mergeCell ref="A31:D31"/>
  </mergeCells>
  <printOptions horizontalCentered="1"/>
  <pageMargins left="0.7096334705202598" right="0.7096334705202598" top="0.8297573863052008" bottom="0.5902039723133478" header="0.5902039723133478" footer="0.309683488109919"/>
  <pageSetup fitToHeight="1" fitToWidth="1" horizontalDpi="600" verticalDpi="600" orientation="portrait" paperSize="9" scale="90" r:id="rId1"/>
  <headerFooter>
    <oddFooter>&amp;L&amp;C&amp;"宋体,常规"&amp;11第 &amp;"宋体,常规"&amp;11&amp;P&amp;"宋体,常规"&amp;11 页，共 &amp;"宋体,常规"&amp;11&amp;N&amp;"宋体,常规"&amp;11 页&amp;R</oddFooter>
  </headerFooter>
</worksheet>
</file>

<file path=xl/worksheets/sheet36.xml><?xml version="1.0" encoding="utf-8"?>
<worksheet xmlns="http://schemas.openxmlformats.org/spreadsheetml/2006/main" xmlns:r="http://schemas.openxmlformats.org/officeDocument/2006/relationships">
  <dimension ref="A1:D9"/>
  <sheetViews>
    <sheetView defaultGridColor="0" colorId="23" workbookViewId="0" topLeftCell="A1">
      <selection activeCell="B9" sqref="B9:D9"/>
    </sheetView>
  </sheetViews>
  <sheetFormatPr defaultColWidth="9.00390625" defaultRowHeight="25.5" customHeight="1"/>
  <cols>
    <col min="1" max="1" width="46.75390625" style="1" customWidth="1"/>
    <col min="2" max="4" width="18.75390625" style="1" customWidth="1"/>
    <col min="5" max="16384" width="10.00390625" style="1" customWidth="1"/>
  </cols>
  <sheetData>
    <row r="1" spans="1:4" ht="25.5" customHeight="1">
      <c r="A1" s="179" t="s">
        <v>3179</v>
      </c>
      <c r="B1" s="179"/>
      <c r="C1" s="179"/>
      <c r="D1" s="179"/>
    </row>
    <row r="2" spans="1:4" ht="13.5" customHeight="1">
      <c r="A2" s="200"/>
      <c r="C2" s="201"/>
      <c r="D2" s="202" t="s">
        <v>3180</v>
      </c>
    </row>
    <row r="3" spans="1:4" ht="13.5" customHeight="1">
      <c r="A3" s="42" t="s">
        <v>60</v>
      </c>
      <c r="B3" s="42" t="s">
        <v>3181</v>
      </c>
      <c r="C3" s="42" t="s">
        <v>3182</v>
      </c>
      <c r="D3" s="42" t="s">
        <v>3183</v>
      </c>
    </row>
    <row r="4" spans="1:4" ht="25.5" customHeight="1">
      <c r="A4" s="203" t="s">
        <v>3184</v>
      </c>
      <c r="B4" s="204"/>
      <c r="C4" s="205"/>
      <c r="D4" s="204"/>
    </row>
    <row r="5" spans="1:4" ht="25.5" customHeight="1">
      <c r="A5" s="203" t="s">
        <v>3185</v>
      </c>
      <c r="B5" s="204"/>
      <c r="C5" s="205"/>
      <c r="D5" s="204"/>
    </row>
    <row r="6" spans="1:4" ht="25.5" customHeight="1">
      <c r="A6" s="203" t="s">
        <v>3186</v>
      </c>
      <c r="B6" s="204"/>
      <c r="C6" s="206"/>
      <c r="D6" s="206"/>
    </row>
    <row r="7" spans="1:4" ht="25.5" customHeight="1">
      <c r="A7" s="203" t="s">
        <v>3187</v>
      </c>
      <c r="B7" s="204"/>
      <c r="C7" s="206"/>
      <c r="D7" s="206"/>
    </row>
    <row r="8" spans="1:4" ht="25.5" customHeight="1">
      <c r="A8" s="203" t="s">
        <v>3188</v>
      </c>
      <c r="B8" s="204">
        <v>1610</v>
      </c>
      <c r="C8" s="204">
        <v>760</v>
      </c>
      <c r="D8" s="204">
        <v>850</v>
      </c>
    </row>
    <row r="9" spans="1:4" ht="29.25" customHeight="1">
      <c r="A9" s="207" t="s">
        <v>3189</v>
      </c>
      <c r="B9" s="23">
        <f>SUM(B4:B8)</f>
        <v>1610</v>
      </c>
      <c r="C9" s="23">
        <f>SUM(C4:C8)</f>
        <v>760</v>
      </c>
      <c r="D9" s="23">
        <f>SUM(D4:D8)</f>
        <v>850</v>
      </c>
    </row>
  </sheetData>
  <sheetProtection/>
  <mergeCells count="1">
    <mergeCell ref="A1:D1"/>
  </mergeCells>
  <printOptions/>
  <pageMargins left="0.7006068867961253" right="0.7006068867961253" top="0.7519893289551022" bottom="0.7519893289551022" header="0.29926813962891347" footer="0.29926813962891347"/>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D26"/>
  <sheetViews>
    <sheetView defaultGridColor="0" colorId="23" workbookViewId="0" topLeftCell="A13">
      <selection activeCell="A26" sqref="A26:IV26"/>
    </sheetView>
  </sheetViews>
  <sheetFormatPr defaultColWidth="9.00390625" defaultRowHeight="28.5" customHeight="1"/>
  <cols>
    <col min="1" max="1" width="45.00390625" style="1" customWidth="1"/>
    <col min="2" max="4" width="23.625" style="1" customWidth="1"/>
    <col min="5" max="16384" width="10.00390625" style="1" customWidth="1"/>
  </cols>
  <sheetData>
    <row r="1" spans="1:4" ht="28.5" customHeight="1">
      <c r="A1" s="179" t="s">
        <v>3190</v>
      </c>
      <c r="B1" s="179"/>
      <c r="C1" s="179"/>
      <c r="D1" s="179"/>
    </row>
    <row r="2" spans="1:4" ht="13.5" customHeight="1">
      <c r="A2" s="200"/>
      <c r="B2" s="81" t="s">
        <v>1306</v>
      </c>
      <c r="C2" s="81"/>
      <c r="D2" s="81"/>
    </row>
    <row r="3" spans="1:4" ht="13.5" customHeight="1">
      <c r="A3" s="42" t="s">
        <v>60</v>
      </c>
      <c r="B3" s="42" t="s">
        <v>3181</v>
      </c>
      <c r="C3" s="42" t="s">
        <v>3182</v>
      </c>
      <c r="D3" s="42" t="s">
        <v>3183</v>
      </c>
    </row>
    <row r="4" spans="1:4" ht="28.5" customHeight="1">
      <c r="A4" s="208" t="s">
        <v>3191</v>
      </c>
      <c r="B4" s="209">
        <f>C4+D4</f>
        <v>4676</v>
      </c>
      <c r="C4" s="209">
        <f>C9</f>
        <v>532</v>
      </c>
      <c r="D4" s="209">
        <v>4144</v>
      </c>
    </row>
    <row r="5" spans="1:4" ht="28.5" customHeight="1">
      <c r="A5" s="210" t="s">
        <v>3192</v>
      </c>
      <c r="B5" s="211">
        <f>C5+D5</f>
        <v>4144</v>
      </c>
      <c r="C5" s="211"/>
      <c r="D5" s="211">
        <v>4144</v>
      </c>
    </row>
    <row r="6" spans="1:4" ht="28.5" customHeight="1">
      <c r="A6" s="210" t="s">
        <v>3193</v>
      </c>
      <c r="B6" s="209">
        <f>C6+D6</f>
        <v>0</v>
      </c>
      <c r="C6" s="211"/>
      <c r="D6" s="25"/>
    </row>
    <row r="7" spans="1:4" ht="28.5" customHeight="1">
      <c r="A7" s="210" t="s">
        <v>3194</v>
      </c>
      <c r="B7" s="209">
        <f>C7+D7</f>
        <v>0</v>
      </c>
      <c r="C7" s="211"/>
      <c r="D7" s="25"/>
    </row>
    <row r="8" spans="1:4" ht="28.5" customHeight="1">
      <c r="A8" s="210" t="s">
        <v>3195</v>
      </c>
      <c r="B8" s="209">
        <f>C8+D8</f>
        <v>0</v>
      </c>
      <c r="C8" s="211"/>
      <c r="D8" s="25"/>
    </row>
    <row r="9" spans="1:4" ht="28.5" customHeight="1">
      <c r="A9" s="210" t="s">
        <v>3196</v>
      </c>
      <c r="B9" s="211">
        <f>C9+D9</f>
        <v>532</v>
      </c>
      <c r="C9" s="211">
        <v>532</v>
      </c>
      <c r="D9" s="25"/>
    </row>
    <row r="10" spans="1:4" ht="28.5" customHeight="1">
      <c r="A10" s="208" t="s">
        <v>3197</v>
      </c>
      <c r="B10" s="209">
        <f>C10+D10</f>
        <v>0</v>
      </c>
      <c r="C10" s="209"/>
      <c r="D10" s="34"/>
    </row>
    <row r="11" spans="1:4" ht="28.5" customHeight="1">
      <c r="A11" s="210" t="s">
        <v>3198</v>
      </c>
      <c r="B11" s="209">
        <f>C11+D11</f>
        <v>0</v>
      </c>
      <c r="C11" s="211"/>
      <c r="D11" s="25"/>
    </row>
    <row r="12" spans="1:4" ht="28.5" customHeight="1">
      <c r="A12" s="210" t="s">
        <v>3199</v>
      </c>
      <c r="B12" s="209">
        <f>C12+D12</f>
        <v>0</v>
      </c>
      <c r="C12" s="211"/>
      <c r="D12" s="25"/>
    </row>
    <row r="13" spans="1:4" ht="28.5" customHeight="1">
      <c r="A13" s="210" t="s">
        <v>3200</v>
      </c>
      <c r="B13" s="209">
        <f>C13+D13</f>
        <v>0</v>
      </c>
      <c r="C13" s="211"/>
      <c r="D13" s="25"/>
    </row>
    <row r="14" spans="1:4" ht="28.5" customHeight="1">
      <c r="A14" s="210" t="s">
        <v>3201</v>
      </c>
      <c r="B14" s="209">
        <f>C14+D14</f>
        <v>0</v>
      </c>
      <c r="C14" s="25"/>
      <c r="D14" s="25"/>
    </row>
    <row r="15" spans="1:4" ht="28.5" customHeight="1">
      <c r="A15" s="212" t="s">
        <v>3202</v>
      </c>
      <c r="B15" s="209">
        <f>C15+D15</f>
        <v>0</v>
      </c>
      <c r="C15" s="211"/>
      <c r="D15" s="211"/>
    </row>
    <row r="16" spans="1:4" ht="28.5" customHeight="1">
      <c r="A16" s="212" t="s">
        <v>3203</v>
      </c>
      <c r="B16" s="209">
        <f>C16+D16</f>
        <v>0</v>
      </c>
      <c r="C16" s="211"/>
      <c r="D16" s="211"/>
    </row>
    <row r="17" spans="1:4" ht="28.5" customHeight="1">
      <c r="A17" s="212" t="s">
        <v>3204</v>
      </c>
      <c r="B17" s="209">
        <f>C17+D17</f>
        <v>0</v>
      </c>
      <c r="C17" s="211"/>
      <c r="D17" s="211"/>
    </row>
    <row r="18" spans="1:4" ht="28.5" customHeight="1">
      <c r="A18" s="212" t="s">
        <v>3205</v>
      </c>
      <c r="B18" s="209">
        <f>C18+D18</f>
        <v>0</v>
      </c>
      <c r="C18" s="211"/>
      <c r="D18" s="211"/>
    </row>
    <row r="19" spans="1:4" ht="28.5" customHeight="1">
      <c r="A19" s="213" t="s">
        <v>3206</v>
      </c>
      <c r="B19" s="209">
        <f>C19+D19</f>
        <v>0</v>
      </c>
      <c r="C19" s="209"/>
      <c r="D19" s="209"/>
    </row>
    <row r="20" spans="1:4" ht="28.5" customHeight="1">
      <c r="A20" s="212" t="s">
        <v>3207</v>
      </c>
      <c r="B20" s="209">
        <f>C20+D20</f>
        <v>0</v>
      </c>
      <c r="C20" s="211"/>
      <c r="D20" s="211"/>
    </row>
    <row r="21" spans="1:4" ht="28.5" customHeight="1">
      <c r="A21" s="213" t="s">
        <v>3208</v>
      </c>
      <c r="B21" s="209">
        <f>C21+D21</f>
        <v>0</v>
      </c>
      <c r="C21" s="209"/>
      <c r="D21" s="209"/>
    </row>
    <row r="22" spans="1:4" ht="28.5" customHeight="1">
      <c r="A22" s="212" t="s">
        <v>3209</v>
      </c>
      <c r="B22" s="209">
        <f>C22+D22</f>
        <v>0</v>
      </c>
      <c r="C22" s="211"/>
      <c r="D22" s="211"/>
    </row>
    <row r="23" spans="1:4" ht="28.5" customHeight="1">
      <c r="A23" s="212" t="s">
        <v>3210</v>
      </c>
      <c r="B23" s="209">
        <f>C23+D23</f>
        <v>0</v>
      </c>
      <c r="C23" s="211"/>
      <c r="D23" s="211"/>
    </row>
    <row r="24" spans="1:4" ht="28.5" customHeight="1">
      <c r="A24" s="212" t="s">
        <v>3211</v>
      </c>
      <c r="B24" s="209">
        <f>C24+D24</f>
        <v>0</v>
      </c>
      <c r="C24" s="211"/>
      <c r="D24" s="211"/>
    </row>
    <row r="25" spans="1:4" ht="28.5" customHeight="1">
      <c r="A25" s="213" t="s">
        <v>3212</v>
      </c>
      <c r="B25" s="209">
        <f>C25+D25</f>
        <v>400</v>
      </c>
      <c r="C25" s="209"/>
      <c r="D25" s="209">
        <v>400</v>
      </c>
    </row>
    <row r="26" spans="1:4" ht="25.5" customHeight="1">
      <c r="A26" s="214" t="s">
        <v>3213</v>
      </c>
      <c r="B26" s="209">
        <f>B4+B10+B19+B25</f>
        <v>5076</v>
      </c>
      <c r="C26" s="209">
        <f>C4+C10+C19+C25</f>
        <v>532</v>
      </c>
      <c r="D26" s="209">
        <f>D4+D10+D19+D25</f>
        <v>4544</v>
      </c>
    </row>
  </sheetData>
  <sheetProtection/>
  <mergeCells count="2">
    <mergeCell ref="B2:D2"/>
    <mergeCell ref="A1:D1"/>
  </mergeCells>
  <printOptions/>
  <pageMargins left="0.7006068867961253" right="0.7006068867961253" top="0.7519893289551022" bottom="0.7519893289551022" header="0.29926813962891347" footer="0.29926813962891347"/>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A1:K14"/>
  <sheetViews>
    <sheetView showZeros="0" defaultGridColor="0" colorId="23" workbookViewId="0" topLeftCell="A1">
      <selection activeCell="D5" sqref="D5"/>
    </sheetView>
  </sheetViews>
  <sheetFormatPr defaultColWidth="9.00390625" defaultRowHeight="13.5"/>
  <cols>
    <col min="1" max="1" width="24.625" style="200" customWidth="1"/>
    <col min="2" max="3" width="10.00390625" style="1" customWidth="1"/>
    <col min="4" max="4" width="8.625" style="1" customWidth="1"/>
    <col min="5" max="5" width="38.75390625" style="200" customWidth="1"/>
    <col min="6" max="7" width="9.75390625" style="1" customWidth="1"/>
    <col min="8" max="8" width="8.25390625" style="1" customWidth="1"/>
    <col min="9" max="9" width="9.00390625" style="1" customWidth="1"/>
    <col min="10" max="10" width="9.375" style="1" customWidth="1"/>
    <col min="11" max="11" width="10.50390625" style="1" customWidth="1"/>
    <col min="12" max="16384" width="9.00390625" style="1" customWidth="1"/>
  </cols>
  <sheetData>
    <row r="1" spans="1:8" ht="34.5" customHeight="1">
      <c r="A1" s="179" t="s">
        <v>3214</v>
      </c>
      <c r="B1" s="179"/>
      <c r="C1" s="179"/>
      <c r="D1" s="179"/>
      <c r="E1" s="179"/>
      <c r="F1" s="179"/>
      <c r="G1" s="179"/>
      <c r="H1" s="179"/>
    </row>
    <row r="2" spans="3:8" ht="13.5" customHeight="1">
      <c r="C2" s="201"/>
      <c r="F2" s="81" t="s">
        <v>1306</v>
      </c>
      <c r="G2" s="81"/>
      <c r="H2" s="81"/>
    </row>
    <row r="3" spans="1:8" s="82" customFormat="1" ht="21" customHeight="1">
      <c r="A3" s="42" t="s">
        <v>60</v>
      </c>
      <c r="B3" s="42" t="s">
        <v>3181</v>
      </c>
      <c r="C3" s="42" t="s">
        <v>3182</v>
      </c>
      <c r="D3" s="42" t="s">
        <v>3183</v>
      </c>
      <c r="E3" s="42" t="s">
        <v>60</v>
      </c>
      <c r="F3" s="42" t="s">
        <v>3181</v>
      </c>
      <c r="G3" s="42" t="s">
        <v>3182</v>
      </c>
      <c r="H3" s="42" t="s">
        <v>3183</v>
      </c>
    </row>
    <row r="4" spans="1:11" s="111" customFormat="1" ht="21" customHeight="1">
      <c r="A4" s="215" t="s">
        <v>3215</v>
      </c>
      <c r="B4" s="23">
        <v>1610</v>
      </c>
      <c r="C4" s="23">
        <v>760</v>
      </c>
      <c r="D4" s="23">
        <v>850</v>
      </c>
      <c r="E4" s="213" t="s">
        <v>3216</v>
      </c>
      <c r="F4" s="209">
        <v>5076</v>
      </c>
      <c r="G4" s="209">
        <v>532</v>
      </c>
      <c r="H4" s="209">
        <v>4544</v>
      </c>
      <c r="J4" s="216"/>
      <c r="K4" s="217"/>
    </row>
    <row r="5" spans="1:10" s="82" customFormat="1" ht="21" customHeight="1">
      <c r="A5" s="218" t="s">
        <v>3217</v>
      </c>
      <c r="B5" s="23">
        <v>4144</v>
      </c>
      <c r="C5" s="204"/>
      <c r="D5" s="23">
        <v>4144</v>
      </c>
      <c r="E5" s="219" t="s">
        <v>3218</v>
      </c>
      <c r="F5" s="209">
        <f>G5+H5</f>
        <v>678</v>
      </c>
      <c r="G5" s="209">
        <v>228</v>
      </c>
      <c r="H5" s="209">
        <v>450</v>
      </c>
      <c r="J5" s="220"/>
    </row>
    <row r="6" spans="1:10" s="82" customFormat="1" ht="21" customHeight="1">
      <c r="A6" s="221" t="s">
        <v>3219</v>
      </c>
      <c r="B6" s="23">
        <f>B4+B5</f>
        <v>5754</v>
      </c>
      <c r="C6" s="23">
        <f>C4+C5</f>
        <v>760</v>
      </c>
      <c r="D6" s="23">
        <f>D4+D5</f>
        <v>4994</v>
      </c>
      <c r="E6" s="222" t="s">
        <v>3220</v>
      </c>
      <c r="F6" s="209">
        <f>G6+H6</f>
        <v>5754</v>
      </c>
      <c r="G6" s="209">
        <f>G4+G5</f>
        <v>760</v>
      </c>
      <c r="H6" s="209">
        <f>H4+H5</f>
        <v>4994</v>
      </c>
      <c r="J6" s="216"/>
    </row>
    <row r="7" spans="1:10" ht="21" customHeight="1">
      <c r="A7" s="223"/>
      <c r="B7" s="223"/>
      <c r="C7" s="223"/>
      <c r="D7" s="223"/>
      <c r="E7" s="223"/>
      <c r="F7" s="223"/>
      <c r="G7" s="223"/>
      <c r="H7" s="223"/>
      <c r="J7" s="224"/>
    </row>
    <row r="8" spans="6:10" ht="13.5">
      <c r="F8" s="11"/>
      <c r="G8" s="11"/>
      <c r="J8" s="225"/>
    </row>
    <row r="9" spans="7:10" ht="13.5">
      <c r="G9" s="10"/>
      <c r="J9" s="224"/>
    </row>
    <row r="10" ht="13.5">
      <c r="J10" s="225"/>
    </row>
    <row r="11" ht="13.5">
      <c r="J11" s="224"/>
    </row>
    <row r="12" ht="13.5">
      <c r="J12" s="224"/>
    </row>
    <row r="13" ht="13.5">
      <c r="J13" s="224"/>
    </row>
    <row r="14" ht="13.5">
      <c r="J14" s="225"/>
    </row>
  </sheetData>
  <sheetProtection/>
  <mergeCells count="3">
    <mergeCell ref="A1:H1"/>
    <mergeCell ref="F2:H2"/>
    <mergeCell ref="A7:H7"/>
  </mergeCells>
  <printOptions/>
  <pageMargins left="0.24024773770429958" right="0.24024773770429958" top="0.7499062639521802" bottom="0.7499062639521802" header="0.309683488109919" footer="0.309683488109919"/>
  <pageSetup fitToHeight="1" fitToWidth="1" horizontalDpi="600" verticalDpi="600" orientation="portrait" paperSize="9" scale="84" r:id="rId1"/>
  <headerFooter>
    <oddFooter>&amp;L&amp;C&amp;"宋体,常规"&amp;11第 &amp;"宋体,常规"&amp;11&amp;P&amp;"宋体,常规"&amp;11 页，共 &amp;"宋体,常规"&amp;11&amp;N&amp;"宋体,常规"&amp;11 页&amp;R</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D61"/>
  <sheetViews>
    <sheetView showZeros="0" defaultGridColor="0" colorId="23" workbookViewId="0" topLeftCell="A1">
      <selection activeCell="F68" sqref="F68"/>
    </sheetView>
  </sheetViews>
  <sheetFormatPr defaultColWidth="9.00390625" defaultRowHeight="13.5"/>
  <cols>
    <col min="1" max="1" width="52.125" style="226" customWidth="1"/>
    <col min="2" max="3" width="27.625" style="226" customWidth="1"/>
    <col min="4" max="16384" width="9.00390625" style="226" customWidth="1"/>
  </cols>
  <sheetData>
    <row r="1" spans="1:3" ht="25.5" customHeight="1">
      <c r="A1" s="227" t="s">
        <v>3221</v>
      </c>
      <c r="B1" s="227"/>
      <c r="C1" s="227"/>
    </row>
    <row r="2" spans="1:3" ht="14.25" customHeight="1">
      <c r="A2" s="228"/>
      <c r="B2" s="228"/>
      <c r="C2" s="229" t="s">
        <v>3222</v>
      </c>
    </row>
    <row r="3" spans="1:3" ht="19.5" customHeight="1">
      <c r="A3" s="230" t="s">
        <v>3223</v>
      </c>
      <c r="B3" s="231" t="s">
        <v>3224</v>
      </c>
      <c r="C3" s="231" t="s">
        <v>3225</v>
      </c>
    </row>
    <row r="4" spans="1:3" ht="19.5" customHeight="1">
      <c r="A4" s="232" t="s">
        <v>3226</v>
      </c>
      <c r="B4" s="233">
        <f>SUM(B5:B9)</f>
        <v>0</v>
      </c>
      <c r="C4" s="234" t="s">
        <v>3227</v>
      </c>
    </row>
    <row r="5" spans="1:3" ht="19.5" customHeight="1">
      <c r="A5" s="235" t="s">
        <v>3228</v>
      </c>
      <c r="B5" s="236"/>
      <c r="C5" s="237"/>
    </row>
    <row r="6" spans="1:3" ht="19.5" customHeight="1">
      <c r="A6" s="235" t="s">
        <v>3229</v>
      </c>
      <c r="B6" s="236"/>
      <c r="C6" s="237"/>
    </row>
    <row r="7" spans="1:3" ht="19.5" customHeight="1">
      <c r="A7" s="235" t="s">
        <v>3230</v>
      </c>
      <c r="B7" s="236"/>
      <c r="C7" s="237"/>
    </row>
    <row r="8" spans="1:3" ht="19.5" customHeight="1">
      <c r="A8" s="235" t="s">
        <v>3231</v>
      </c>
      <c r="B8" s="238"/>
      <c r="C8" s="237"/>
    </row>
    <row r="9" spans="1:3" ht="19.5" customHeight="1">
      <c r="A9" s="235" t="s">
        <v>3232</v>
      </c>
      <c r="B9" s="236"/>
      <c r="C9" s="239"/>
    </row>
    <row r="10" spans="1:3" ht="19.5" customHeight="1">
      <c r="A10" s="232" t="s">
        <v>3233</v>
      </c>
      <c r="B10" s="233">
        <f>SUM(B11:B14)</f>
        <v>24990.955192</v>
      </c>
      <c r="C10" s="235"/>
    </row>
    <row r="11" spans="1:3" ht="19.5" customHeight="1">
      <c r="A11" s="235" t="s">
        <v>3234</v>
      </c>
      <c r="B11" s="238">
        <v>13397.21156</v>
      </c>
      <c r="C11" s="235"/>
    </row>
    <row r="12" spans="1:3" ht="19.5" customHeight="1">
      <c r="A12" s="235" t="s">
        <v>3235</v>
      </c>
      <c r="B12" s="238">
        <v>2318</v>
      </c>
      <c r="C12" s="235"/>
    </row>
    <row r="13" spans="1:3" ht="19.5" customHeight="1">
      <c r="A13" s="235" t="s">
        <v>3236</v>
      </c>
      <c r="B13" s="238">
        <v>30</v>
      </c>
      <c r="C13" s="235"/>
    </row>
    <row r="14" spans="1:3" ht="19.5" customHeight="1">
      <c r="A14" s="235" t="s">
        <v>3237</v>
      </c>
      <c r="B14" s="238">
        <v>9245.743632</v>
      </c>
      <c r="C14" s="235"/>
    </row>
    <row r="15" spans="1:3" ht="19.5" customHeight="1">
      <c r="A15" s="232" t="s">
        <v>3238</v>
      </c>
      <c r="B15" s="233">
        <f>SUM(B16:B19)</f>
        <v>145927.34174200002</v>
      </c>
      <c r="C15" s="235"/>
    </row>
    <row r="16" spans="1:3" ht="19.5" customHeight="1">
      <c r="A16" s="235" t="s">
        <v>3239</v>
      </c>
      <c r="B16" s="238">
        <v>144081.771742</v>
      </c>
      <c r="C16" s="235"/>
    </row>
    <row r="17" spans="1:3" ht="19.5" customHeight="1">
      <c r="A17" s="235" t="s">
        <v>3240</v>
      </c>
      <c r="B17" s="238">
        <v>0</v>
      </c>
      <c r="C17" s="235"/>
    </row>
    <row r="18" spans="1:3" ht="19.5" customHeight="1">
      <c r="A18" s="235" t="s">
        <v>3241</v>
      </c>
      <c r="B18" s="238">
        <v>1574.57</v>
      </c>
      <c r="C18" s="235"/>
    </row>
    <row r="19" spans="1:3" ht="19.5" customHeight="1">
      <c r="A19" s="235" t="s">
        <v>3242</v>
      </c>
      <c r="B19" s="238">
        <v>271</v>
      </c>
      <c r="C19" s="235"/>
    </row>
    <row r="20" spans="1:3" ht="19.5" customHeight="1">
      <c r="A20" s="232" t="s">
        <v>3243</v>
      </c>
      <c r="B20" s="233">
        <f>SUM(B21:B24)</f>
        <v>20496.104046</v>
      </c>
      <c r="C20" s="235"/>
    </row>
    <row r="21" spans="1:3" ht="19.5" customHeight="1">
      <c r="A21" s="235" t="s">
        <v>3244</v>
      </c>
      <c r="B21" s="238">
        <v>20396.104046</v>
      </c>
      <c r="C21" s="235"/>
    </row>
    <row r="22" spans="1:3" ht="19.5" customHeight="1">
      <c r="A22" s="235" t="s">
        <v>3245</v>
      </c>
      <c r="B22" s="238">
        <v>0</v>
      </c>
      <c r="C22" s="235"/>
    </row>
    <row r="23" spans="1:3" ht="19.5" customHeight="1">
      <c r="A23" s="235" t="s">
        <v>3246</v>
      </c>
      <c r="B23" s="238">
        <v>100</v>
      </c>
      <c r="C23" s="235"/>
    </row>
    <row r="24" spans="1:3" ht="19.5" customHeight="1">
      <c r="A24" s="235" t="s">
        <v>3247</v>
      </c>
      <c r="B24" s="238"/>
      <c r="C24" s="235"/>
    </row>
    <row r="25" spans="1:3" ht="19.5" customHeight="1">
      <c r="A25" s="232" t="s">
        <v>3248</v>
      </c>
      <c r="B25" s="233">
        <f>SUM(B26:B29)</f>
        <v>5687.008569</v>
      </c>
      <c r="C25" s="235"/>
    </row>
    <row r="26" spans="1:3" ht="19.5" customHeight="1">
      <c r="A26" s="235" t="s">
        <v>3249</v>
      </c>
      <c r="B26" s="238">
        <v>5507.008569</v>
      </c>
      <c r="C26" s="235"/>
    </row>
    <row r="27" spans="1:3" ht="19.5" customHeight="1">
      <c r="A27" s="235" t="s">
        <v>3250</v>
      </c>
      <c r="B27" s="238">
        <v>0</v>
      </c>
      <c r="C27" s="235"/>
    </row>
    <row r="28" spans="1:3" ht="19.5" customHeight="1">
      <c r="A28" s="235" t="s">
        <v>3251</v>
      </c>
      <c r="B28" s="238">
        <v>180</v>
      </c>
      <c r="C28" s="235"/>
    </row>
    <row r="29" spans="1:3" ht="19.5" customHeight="1">
      <c r="A29" s="235" t="s">
        <v>3252</v>
      </c>
      <c r="B29" s="238"/>
      <c r="C29" s="235"/>
    </row>
    <row r="30" spans="1:3" ht="19.5" customHeight="1">
      <c r="A30" s="232" t="s">
        <v>3253</v>
      </c>
      <c r="B30" s="240">
        <f>SUM(B31:B34)</f>
        <v>0</v>
      </c>
      <c r="C30" s="241" t="s">
        <v>3254</v>
      </c>
    </row>
    <row r="31" spans="1:3" ht="19.5" customHeight="1">
      <c r="A31" s="235" t="s">
        <v>3255</v>
      </c>
      <c r="B31" s="242"/>
      <c r="C31" s="243"/>
    </row>
    <row r="32" spans="1:3" ht="19.5" customHeight="1">
      <c r="A32" s="235" t="s">
        <v>3256</v>
      </c>
      <c r="B32" s="242"/>
      <c r="C32" s="243"/>
    </row>
    <row r="33" spans="1:3" ht="19.5" customHeight="1">
      <c r="A33" s="235" t="s">
        <v>3257</v>
      </c>
      <c r="B33" s="242"/>
      <c r="C33" s="243"/>
    </row>
    <row r="34" spans="1:3" ht="19.5" customHeight="1">
      <c r="A34" s="235" t="s">
        <v>3258</v>
      </c>
      <c r="B34" s="242"/>
      <c r="C34" s="244"/>
    </row>
    <row r="35" spans="1:3" ht="19.5" customHeight="1">
      <c r="A35" s="232" t="s">
        <v>3259</v>
      </c>
      <c r="B35" s="233">
        <f>SUM(B36:B39)</f>
        <v>0</v>
      </c>
      <c r="C35" s="241" t="s">
        <v>3254</v>
      </c>
    </row>
    <row r="36" spans="1:3" ht="19.5" customHeight="1">
      <c r="A36" s="235" t="s">
        <v>3260</v>
      </c>
      <c r="B36" s="238"/>
      <c r="C36" s="243"/>
    </row>
    <row r="37" spans="1:3" ht="19.5" customHeight="1">
      <c r="A37" s="235" t="s">
        <v>3261</v>
      </c>
      <c r="B37" s="238"/>
      <c r="C37" s="243"/>
    </row>
    <row r="38" spans="1:3" ht="19.5" customHeight="1">
      <c r="A38" s="235" t="s">
        <v>3262</v>
      </c>
      <c r="B38" s="238"/>
      <c r="C38" s="243"/>
    </row>
    <row r="39" spans="1:3" ht="19.5" customHeight="1">
      <c r="A39" s="235" t="s">
        <v>3263</v>
      </c>
      <c r="B39" s="238"/>
      <c r="C39" s="244"/>
    </row>
    <row r="40" spans="1:3" ht="19.5" customHeight="1">
      <c r="A40" s="232" t="s">
        <v>3264</v>
      </c>
      <c r="B40" s="233">
        <f>SUM(B41:B46)</f>
        <v>12608.52</v>
      </c>
      <c r="C40" s="235"/>
    </row>
    <row r="41" spans="1:3" ht="19.5" customHeight="1">
      <c r="A41" s="235" t="s">
        <v>3265</v>
      </c>
      <c r="B41" s="238">
        <v>3171.26</v>
      </c>
      <c r="C41" s="235"/>
    </row>
    <row r="42" spans="1:3" ht="19.5" customHeight="1">
      <c r="A42" s="235" t="s">
        <v>3266</v>
      </c>
      <c r="B42" s="238">
        <v>8731.26</v>
      </c>
      <c r="C42" s="235"/>
    </row>
    <row r="43" spans="1:3" ht="19.5" customHeight="1">
      <c r="A43" s="235" t="s">
        <v>3267</v>
      </c>
      <c r="B43" s="238">
        <v>600</v>
      </c>
      <c r="C43" s="235"/>
    </row>
    <row r="44" spans="1:3" ht="19.5" customHeight="1">
      <c r="A44" s="235" t="s">
        <v>3268</v>
      </c>
      <c r="B44" s="238">
        <v>0</v>
      </c>
      <c r="C44" s="235"/>
    </row>
    <row r="45" spans="1:3" ht="19.5" customHeight="1">
      <c r="A45" s="235" t="s">
        <v>3269</v>
      </c>
      <c r="B45" s="238">
        <v>0</v>
      </c>
      <c r="C45" s="235"/>
    </row>
    <row r="46" spans="1:3" ht="19.5" customHeight="1">
      <c r="A46" s="235" t="s">
        <v>3270</v>
      </c>
      <c r="B46" s="238">
        <v>106</v>
      </c>
      <c r="C46" s="235"/>
    </row>
    <row r="47" spans="1:3" ht="19.5" customHeight="1">
      <c r="A47" s="232" t="s">
        <v>3271</v>
      </c>
      <c r="B47" s="233">
        <f>SUM(B48:B52)</f>
        <v>0</v>
      </c>
      <c r="C47" s="245" t="s">
        <v>3272</v>
      </c>
    </row>
    <row r="48" spans="1:3" ht="19.5" customHeight="1">
      <c r="A48" s="235" t="s">
        <v>3273</v>
      </c>
      <c r="B48" s="238"/>
      <c r="C48" s="246"/>
    </row>
    <row r="49" spans="1:3" ht="19.5" customHeight="1">
      <c r="A49" s="235" t="s">
        <v>3274</v>
      </c>
      <c r="B49" s="238"/>
      <c r="C49" s="246"/>
    </row>
    <row r="50" spans="1:3" ht="19.5" customHeight="1">
      <c r="A50" s="235" t="s">
        <v>3275</v>
      </c>
      <c r="B50" s="238"/>
      <c r="C50" s="246"/>
    </row>
    <row r="51" spans="1:3" ht="19.5" customHeight="1">
      <c r="A51" s="235" t="s">
        <v>3276</v>
      </c>
      <c r="B51" s="238"/>
      <c r="C51" s="246"/>
    </row>
    <row r="52" spans="1:3" ht="19.5" customHeight="1">
      <c r="A52" s="235" t="s">
        <v>3277</v>
      </c>
      <c r="B52" s="238"/>
      <c r="C52" s="247"/>
    </row>
    <row r="53" spans="1:3" ht="19.5" customHeight="1">
      <c r="A53" s="232" t="s">
        <v>3278</v>
      </c>
      <c r="B53" s="233">
        <f>SUM(B54:B57)</f>
        <v>49611.551612</v>
      </c>
      <c r="C53" s="30"/>
    </row>
    <row r="54" spans="1:3" ht="19.5" customHeight="1">
      <c r="A54" s="235" t="s">
        <v>3279</v>
      </c>
      <c r="B54" s="238">
        <v>14245.223</v>
      </c>
      <c r="C54" s="248"/>
    </row>
    <row r="55" spans="1:3" ht="19.5" customHeight="1">
      <c r="A55" s="235" t="s">
        <v>3280</v>
      </c>
      <c r="B55" s="238">
        <v>34707.974</v>
      </c>
      <c r="C55" s="248"/>
    </row>
    <row r="56" spans="1:3" ht="19.5" customHeight="1">
      <c r="A56" s="235" t="s">
        <v>3281</v>
      </c>
      <c r="B56" s="238">
        <v>658.354612</v>
      </c>
      <c r="C56" s="248"/>
    </row>
    <row r="57" spans="1:3" ht="19.5" customHeight="1">
      <c r="A57" s="235" t="s">
        <v>3282</v>
      </c>
      <c r="B57" s="238"/>
      <c r="C57" s="248"/>
    </row>
    <row r="58" spans="1:3" ht="19.5" customHeight="1">
      <c r="A58" s="232" t="s">
        <v>3283</v>
      </c>
      <c r="B58" s="233">
        <f>B4+B10+B15+B20+B25+B30+B35+B40+B53</f>
        <v>259321.481161</v>
      </c>
      <c r="C58" s="235"/>
    </row>
    <row r="61" ht="13.5">
      <c r="D61" s="249"/>
    </row>
  </sheetData>
  <sheetProtection/>
  <mergeCells count="5">
    <mergeCell ref="A1:C1"/>
    <mergeCell ref="C4:C9"/>
    <mergeCell ref="C30:C34"/>
    <mergeCell ref="C35:C39"/>
    <mergeCell ref="C47:C52"/>
  </mergeCells>
  <printOptions/>
  <pageMargins left="0.7096334705202598" right="0.7096334705202598" top="0.8297573863052008" bottom="0.6297823481672392" header="0.5902039723133478" footer="0.309683488109919"/>
  <pageSetup fitToHeight="1" fitToWidth="1" horizontalDpi="600" verticalDpi="600" orientation="portrait" paperSize="9" scale="90" r:id="rId1"/>
  <headerFooter>
    <oddFooter>&amp;L&amp;C&amp;"宋体,常规"&amp;11第 &amp;"宋体,常规"&amp;11&amp;P&amp;"宋体,常规"&amp;11 页，共 &amp;"宋体,常规"&amp;11&amp;N&amp;"宋体,常规"&amp;11 页&amp;R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44"/>
  <sheetViews>
    <sheetView showZeros="0" defaultGridColor="0" colorId="23" workbookViewId="0" topLeftCell="A1">
      <selection activeCell="H15" sqref="H15"/>
    </sheetView>
  </sheetViews>
  <sheetFormatPr defaultColWidth="9.00390625" defaultRowHeight="13.5"/>
  <cols>
    <col min="1" max="1" width="40.75390625" style="1" customWidth="1"/>
    <col min="2" max="2" width="18.875" style="1" customWidth="1"/>
    <col min="3" max="3" width="37.375" style="1" customWidth="1"/>
    <col min="4" max="4" width="17.25390625" style="1" customWidth="1"/>
    <col min="5" max="5" width="9.00390625" style="1" customWidth="1"/>
    <col min="6" max="6" width="10.50390625" style="1" customWidth="1"/>
    <col min="7" max="16384" width="9.00390625" style="1" customWidth="1"/>
  </cols>
  <sheetData>
    <row r="1" spans="1:4" ht="22.5" customHeight="1">
      <c r="A1" s="65" t="s">
        <v>1228</v>
      </c>
      <c r="B1" s="65"/>
      <c r="C1" s="65"/>
      <c r="D1" s="65"/>
    </row>
    <row r="2" spans="1:4" ht="13.5">
      <c r="A2" s="40"/>
      <c r="B2" s="40"/>
      <c r="C2" s="40"/>
      <c r="D2" s="40"/>
    </row>
    <row r="3" spans="1:4" ht="13.5">
      <c r="A3" s="40" t="s">
        <v>1229</v>
      </c>
      <c r="B3" s="40"/>
      <c r="C3" s="40"/>
      <c r="D3" s="40"/>
    </row>
    <row r="4" spans="1:4" ht="13.5">
      <c r="A4" s="53" t="s">
        <v>1230</v>
      </c>
      <c r="B4" s="53" t="s">
        <v>1231</v>
      </c>
      <c r="C4" s="53" t="s">
        <v>1230</v>
      </c>
      <c r="D4" s="53" t="s">
        <v>1231</v>
      </c>
    </row>
    <row r="5" spans="1:4" ht="13.5">
      <c r="A5" s="27" t="s">
        <v>1232</v>
      </c>
      <c r="B5" s="66">
        <v>615005</v>
      </c>
      <c r="C5" s="27" t="s">
        <v>1233</v>
      </c>
      <c r="D5" s="66">
        <v>1378521</v>
      </c>
    </row>
    <row r="6" spans="1:4" ht="13.5">
      <c r="A6" s="27" t="s">
        <v>1234</v>
      </c>
      <c r="B6" s="66">
        <f>B7+B8+B9</f>
        <v>729577</v>
      </c>
      <c r="C6" s="67" t="s">
        <v>1235</v>
      </c>
      <c r="D6" s="14">
        <f>D7+D8+D9</f>
        <v>0</v>
      </c>
    </row>
    <row r="7" spans="1:4" ht="13.5">
      <c r="A7" s="52" t="s">
        <v>1236</v>
      </c>
      <c r="B7" s="14">
        <v>28611</v>
      </c>
      <c r="C7" s="68" t="s">
        <v>1237</v>
      </c>
      <c r="D7" s="14"/>
    </row>
    <row r="8" spans="1:4" ht="13.5">
      <c r="A8" s="52" t="s">
        <v>1238</v>
      </c>
      <c r="B8" s="14">
        <v>385855</v>
      </c>
      <c r="C8" s="68" t="s">
        <v>1239</v>
      </c>
      <c r="D8" s="14"/>
    </row>
    <row r="9" spans="1:4" ht="13.5">
      <c r="A9" s="52" t="s">
        <v>1240</v>
      </c>
      <c r="B9" s="14">
        <v>315111</v>
      </c>
      <c r="C9" s="68" t="s">
        <v>1241</v>
      </c>
      <c r="D9" s="14"/>
    </row>
    <row r="10" spans="1:4" ht="13.5">
      <c r="A10" s="27" t="s">
        <v>1242</v>
      </c>
      <c r="B10" s="14">
        <f>SUM(B11:B14)</f>
        <v>0</v>
      </c>
      <c r="C10" s="67" t="s">
        <v>1243</v>
      </c>
      <c r="D10" s="66">
        <f>D11+D12+D13+D14</f>
        <v>61667</v>
      </c>
    </row>
    <row r="11" spans="1:4" ht="13.5">
      <c r="A11" s="52" t="s">
        <v>1244</v>
      </c>
      <c r="B11" s="14">
        <v>0</v>
      </c>
      <c r="C11" s="68" t="s">
        <v>1245</v>
      </c>
      <c r="D11" s="14">
        <v>11</v>
      </c>
    </row>
    <row r="12" spans="1:4" ht="13.5">
      <c r="A12" s="52" t="s">
        <v>1246</v>
      </c>
      <c r="B12" s="14">
        <v>0</v>
      </c>
      <c r="C12" s="68" t="s">
        <v>1247</v>
      </c>
      <c r="D12" s="14"/>
    </row>
    <row r="13" spans="1:4" ht="13.5">
      <c r="A13" s="52" t="s">
        <v>1248</v>
      </c>
      <c r="B13" s="14">
        <v>0</v>
      </c>
      <c r="C13" s="68" t="s">
        <v>1249</v>
      </c>
      <c r="D13" s="14"/>
    </row>
    <row r="14" spans="1:4" ht="13.5">
      <c r="A14" s="52" t="s">
        <v>1250</v>
      </c>
      <c r="B14" s="14">
        <v>0</v>
      </c>
      <c r="C14" s="68" t="s">
        <v>1251</v>
      </c>
      <c r="D14" s="14">
        <f>61667-11</f>
        <v>61656</v>
      </c>
    </row>
    <row r="15" spans="1:4" ht="13.5">
      <c r="A15" s="27" t="s">
        <v>1252</v>
      </c>
      <c r="B15" s="69">
        <v>39010</v>
      </c>
      <c r="C15" s="68"/>
      <c r="D15" s="70"/>
    </row>
    <row r="16" spans="1:4" ht="13.5">
      <c r="A16" s="46" t="s">
        <v>1253</v>
      </c>
      <c r="B16" s="66">
        <v>71701</v>
      </c>
      <c r="C16" s="71" t="s">
        <v>1254</v>
      </c>
      <c r="D16" s="14"/>
    </row>
    <row r="17" spans="1:4" ht="13.5">
      <c r="A17" s="27" t="s">
        <v>1255</v>
      </c>
      <c r="B17" s="70">
        <f>B18</f>
        <v>0</v>
      </c>
      <c r="C17" s="67" t="s">
        <v>1256</v>
      </c>
      <c r="D17" s="66">
        <f>D18</f>
        <v>161015</v>
      </c>
    </row>
    <row r="18" spans="1:4" ht="13.5">
      <c r="A18" s="46" t="s">
        <v>1257</v>
      </c>
      <c r="B18" s="14">
        <f>B19</f>
        <v>0</v>
      </c>
      <c r="C18" s="72" t="s">
        <v>1258</v>
      </c>
      <c r="D18" s="73">
        <f>SUM(D19:D22)</f>
        <v>161015</v>
      </c>
    </row>
    <row r="19" spans="1:4" ht="13.5">
      <c r="A19" s="52" t="s">
        <v>1259</v>
      </c>
      <c r="B19" s="73">
        <f>SUM(B20:B23)</f>
        <v>0</v>
      </c>
      <c r="C19" s="68" t="s">
        <v>1260</v>
      </c>
      <c r="D19" s="14">
        <v>73465</v>
      </c>
    </row>
    <row r="20" spans="1:4" ht="13.5">
      <c r="A20" s="52" t="s">
        <v>1261</v>
      </c>
      <c r="B20" s="14"/>
      <c r="C20" s="68" t="s">
        <v>1262</v>
      </c>
      <c r="D20" s="14">
        <v>2804</v>
      </c>
    </row>
    <row r="21" spans="1:4" ht="13.5">
      <c r="A21" s="52" t="s">
        <v>1263</v>
      </c>
      <c r="B21" s="14"/>
      <c r="C21" s="68" t="s">
        <v>1264</v>
      </c>
      <c r="D21" s="14">
        <v>852</v>
      </c>
    </row>
    <row r="22" spans="1:4" ht="13.5">
      <c r="A22" s="52" t="s">
        <v>1265</v>
      </c>
      <c r="B22" s="14">
        <v>0</v>
      </c>
      <c r="C22" s="68" t="s">
        <v>1266</v>
      </c>
      <c r="D22" s="14">
        <v>83894</v>
      </c>
    </row>
    <row r="23" spans="1:4" ht="13.5">
      <c r="A23" s="52" t="s">
        <v>1267</v>
      </c>
      <c r="B23" s="14">
        <v>0</v>
      </c>
      <c r="C23" s="68"/>
      <c r="D23" s="14"/>
    </row>
    <row r="24" spans="1:4" ht="13.5">
      <c r="A24" s="27" t="s">
        <v>1268</v>
      </c>
      <c r="B24" s="66">
        <f>B25</f>
        <v>178036</v>
      </c>
      <c r="C24" s="67" t="s">
        <v>1269</v>
      </c>
      <c r="D24" s="73">
        <f>SUM(D25:D28)</f>
        <v>0</v>
      </c>
    </row>
    <row r="25" spans="1:4" ht="13.5">
      <c r="A25" s="52" t="s">
        <v>1270</v>
      </c>
      <c r="B25" s="70">
        <f>SUM(B26:B29)</f>
        <v>178036</v>
      </c>
      <c r="C25" s="74" t="s">
        <v>1271</v>
      </c>
      <c r="D25" s="14">
        <v>0</v>
      </c>
    </row>
    <row r="26" spans="1:4" ht="13.5">
      <c r="A26" s="49" t="s">
        <v>1272</v>
      </c>
      <c r="B26" s="14">
        <v>178036</v>
      </c>
      <c r="C26" s="75" t="s">
        <v>1273</v>
      </c>
      <c r="D26" s="73">
        <v>0</v>
      </c>
    </row>
    <row r="27" spans="1:4" ht="13.5">
      <c r="A27" s="52" t="s">
        <v>1274</v>
      </c>
      <c r="B27" s="73"/>
      <c r="C27" s="68" t="s">
        <v>1275</v>
      </c>
      <c r="D27" s="14">
        <v>0</v>
      </c>
    </row>
    <row r="28" spans="1:4" ht="13.5">
      <c r="A28" s="52" t="s">
        <v>1276</v>
      </c>
      <c r="B28" s="14"/>
      <c r="C28" s="68" t="s">
        <v>1277</v>
      </c>
      <c r="D28" s="14">
        <v>0</v>
      </c>
    </row>
    <row r="29" spans="1:4" ht="13.5">
      <c r="A29" s="52" t="s">
        <v>1278</v>
      </c>
      <c r="B29" s="14">
        <v>0</v>
      </c>
      <c r="C29" s="68"/>
      <c r="D29" s="28"/>
    </row>
    <row r="30" spans="1:4" ht="13.5">
      <c r="A30" s="27" t="s">
        <v>1279</v>
      </c>
      <c r="B30" s="14">
        <v>0</v>
      </c>
      <c r="C30" s="67" t="s">
        <v>1280</v>
      </c>
      <c r="D30" s="14">
        <v>0</v>
      </c>
    </row>
    <row r="31" spans="1:4" ht="13.5">
      <c r="A31" s="27" t="s">
        <v>1281</v>
      </c>
      <c r="B31" s="14">
        <v>0</v>
      </c>
      <c r="C31" s="67" t="s">
        <v>1282</v>
      </c>
      <c r="D31" s="14">
        <v>0</v>
      </c>
    </row>
    <row r="32" spans="1:4" ht="13.5">
      <c r="A32" s="27" t="s">
        <v>1283</v>
      </c>
      <c r="B32" s="14">
        <v>0</v>
      </c>
      <c r="C32" s="67" t="s">
        <v>1284</v>
      </c>
      <c r="D32" s="14">
        <v>0</v>
      </c>
    </row>
    <row r="33" spans="1:4" ht="13.5">
      <c r="A33" s="27" t="s">
        <v>1285</v>
      </c>
      <c r="B33" s="66">
        <v>42755</v>
      </c>
      <c r="C33" s="76" t="s">
        <v>1286</v>
      </c>
      <c r="D33" s="69">
        <v>30509</v>
      </c>
    </row>
    <row r="34" spans="1:4" ht="13.5">
      <c r="A34" s="27" t="s">
        <v>1287</v>
      </c>
      <c r="B34" s="14"/>
      <c r="C34" s="76" t="s">
        <v>1288</v>
      </c>
      <c r="D34" s="66">
        <f>D36</f>
        <v>3030</v>
      </c>
    </row>
    <row r="35" spans="1:4" ht="13.5">
      <c r="A35" s="52" t="s">
        <v>1289</v>
      </c>
      <c r="B35" s="14">
        <v>0</v>
      </c>
      <c r="C35" s="77" t="s">
        <v>1290</v>
      </c>
      <c r="D35" s="73"/>
    </row>
    <row r="36" spans="1:4" ht="13.5">
      <c r="A36" s="52" t="s">
        <v>1291</v>
      </c>
      <c r="B36" s="70">
        <v>0</v>
      </c>
      <c r="C36" s="77" t="s">
        <v>1292</v>
      </c>
      <c r="D36" s="73">
        <v>3030</v>
      </c>
    </row>
    <row r="37" spans="1:4" ht="13.5">
      <c r="A37" s="52" t="s">
        <v>1293</v>
      </c>
      <c r="B37" s="14">
        <v>0</v>
      </c>
      <c r="C37" s="77" t="s">
        <v>1294</v>
      </c>
      <c r="D37" s="73">
        <v>0</v>
      </c>
    </row>
    <row r="38" spans="1:4" ht="13.5">
      <c r="A38" s="27" t="s">
        <v>1295</v>
      </c>
      <c r="B38" s="73">
        <v>0</v>
      </c>
      <c r="C38" s="76" t="s">
        <v>1296</v>
      </c>
      <c r="D38" s="73">
        <v>0</v>
      </c>
    </row>
    <row r="39" spans="1:4" ht="13.5">
      <c r="A39" s="27" t="s">
        <v>1297</v>
      </c>
      <c r="B39" s="14">
        <v>0</v>
      </c>
      <c r="C39" s="76" t="s">
        <v>1298</v>
      </c>
      <c r="D39" s="73">
        <v>0</v>
      </c>
    </row>
    <row r="40" spans="1:4" ht="13.5">
      <c r="A40" s="46"/>
      <c r="B40" s="14"/>
      <c r="C40" s="67" t="s">
        <v>1299</v>
      </c>
      <c r="D40" s="73">
        <v>0</v>
      </c>
    </row>
    <row r="41" spans="1:4" ht="13.5">
      <c r="A41" s="46"/>
      <c r="B41" s="14"/>
      <c r="C41" s="67" t="s">
        <v>1300</v>
      </c>
      <c r="D41" s="66">
        <f>B44-D5-D6-D10-D16-D17-D24-D30-D31-D32-D33-D34-D38-D39-D40</f>
        <v>41342</v>
      </c>
    </row>
    <row r="42" spans="1:4" ht="13.5">
      <c r="A42" s="46"/>
      <c r="B42" s="14"/>
      <c r="C42" s="68" t="s">
        <v>1301</v>
      </c>
      <c r="D42" s="14">
        <v>41342</v>
      </c>
    </row>
    <row r="43" spans="1:6" ht="13.5">
      <c r="A43" s="46"/>
      <c r="B43" s="14"/>
      <c r="C43" s="68" t="s">
        <v>1302</v>
      </c>
      <c r="D43" s="70"/>
      <c r="F43" s="78"/>
    </row>
    <row r="44" spans="1:4" s="17" customFormat="1" ht="13.5" customHeight="1">
      <c r="A44" s="79" t="s">
        <v>1303</v>
      </c>
      <c r="B44" s="66">
        <f>SUM(B5:B6,B10,B15:B16,B17,B24,B30:B34,B38:B39)</f>
        <v>1676084</v>
      </c>
      <c r="C44" s="80" t="s">
        <v>1304</v>
      </c>
      <c r="D44" s="66">
        <f>SUM(D5:D6,D10,D16,D17,D24,D30:D34,D38:D41)</f>
        <v>1676084</v>
      </c>
    </row>
  </sheetData>
  <sheetProtection/>
  <mergeCells count="3">
    <mergeCell ref="A1:D1"/>
    <mergeCell ref="A2:D2"/>
    <mergeCell ref="A3:D3"/>
  </mergeCells>
  <printOptions/>
  <pageMargins left="0.7096334705202598" right="0.7096334705202598" top="0.8297573863052008" bottom="0.5596522271163821" header="0.5902039723133478" footer="0.309683488109919"/>
  <pageSetup fitToHeight="1" fitToWidth="1" horizontalDpi="600" verticalDpi="600" orientation="portrait" paperSize="9" scale="78" r:id="rId1"/>
  <headerFooter>
    <oddFooter>&amp;L&amp;C&amp;"宋体,常规"&amp;11第 &amp;"宋体,常规"&amp;11&amp;P&amp;"宋体,常规"&amp;11 页，共 &amp;"宋体,常规"&amp;11&amp;N&amp;"宋体,常规"&amp;11 页&amp;R</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D52"/>
  <sheetViews>
    <sheetView showZeros="0" defaultGridColor="0" colorId="23" workbookViewId="0" topLeftCell="A1">
      <selection activeCell="G59" sqref="G59"/>
    </sheetView>
  </sheetViews>
  <sheetFormatPr defaultColWidth="9.00390625" defaultRowHeight="13.5"/>
  <cols>
    <col min="1" max="1" width="53.50390625" style="226" customWidth="1"/>
    <col min="2" max="2" width="27.875" style="226" customWidth="1"/>
    <col min="3" max="3" width="30.375" style="226" customWidth="1"/>
    <col min="4" max="4" width="10.50390625" style="226" customWidth="1"/>
    <col min="5" max="16384" width="9.00390625" style="226" customWidth="1"/>
  </cols>
  <sheetData>
    <row r="1" spans="1:3" ht="25.5" customHeight="1">
      <c r="A1" s="227" t="s">
        <v>3284</v>
      </c>
      <c r="B1" s="227"/>
      <c r="C1" s="227"/>
    </row>
    <row r="2" spans="1:3" ht="14.25" customHeight="1">
      <c r="A2" s="228"/>
      <c r="B2" s="228"/>
      <c r="C2" s="229" t="s">
        <v>3222</v>
      </c>
    </row>
    <row r="3" spans="1:3" ht="19.5" customHeight="1">
      <c r="A3" s="230" t="s">
        <v>3285</v>
      </c>
      <c r="B3" s="231" t="s">
        <v>3224</v>
      </c>
      <c r="C3" s="231" t="s">
        <v>3225</v>
      </c>
    </row>
    <row r="4" spans="1:3" ht="19.5" customHeight="1">
      <c r="A4" s="232" t="s">
        <v>3286</v>
      </c>
      <c r="B4" s="250">
        <f>SUM(B5:B8)</f>
        <v>0</v>
      </c>
      <c r="C4" s="234" t="s">
        <v>3227</v>
      </c>
    </row>
    <row r="5" spans="1:3" ht="19.5" customHeight="1">
      <c r="A5" s="235" t="s">
        <v>3287</v>
      </c>
      <c r="B5" s="251"/>
      <c r="C5" s="237"/>
    </row>
    <row r="6" spans="1:3" ht="19.5" customHeight="1">
      <c r="A6" s="235" t="s">
        <v>3288</v>
      </c>
      <c r="B6" s="252"/>
      <c r="C6" s="237"/>
    </row>
    <row r="7" spans="1:3" ht="19.5" customHeight="1">
      <c r="A7" s="235" t="s">
        <v>3289</v>
      </c>
      <c r="B7" s="251"/>
      <c r="C7" s="237"/>
    </row>
    <row r="8" spans="1:3" ht="19.5" customHeight="1">
      <c r="A8" s="235" t="s">
        <v>3290</v>
      </c>
      <c r="B8" s="251"/>
      <c r="C8" s="239"/>
    </row>
    <row r="9" spans="1:3" ht="19.5" customHeight="1">
      <c r="A9" s="232" t="s">
        <v>3291</v>
      </c>
      <c r="B9" s="250">
        <f>SUM(B10:B14)</f>
        <v>23109.140605</v>
      </c>
      <c r="C9" s="235"/>
    </row>
    <row r="10" spans="1:3" ht="19.5" customHeight="1">
      <c r="A10" s="235" t="s">
        <v>3292</v>
      </c>
      <c r="B10" s="252">
        <v>14809.8704</v>
      </c>
      <c r="C10" s="235"/>
    </row>
    <row r="11" spans="1:3" ht="19.5" customHeight="1">
      <c r="A11" s="235" t="s">
        <v>3293</v>
      </c>
      <c r="B11" s="252">
        <v>6594.82016</v>
      </c>
      <c r="C11" s="235"/>
    </row>
    <row r="12" spans="1:3" ht="19.5" customHeight="1">
      <c r="A12" s="235" t="s">
        <v>3289</v>
      </c>
      <c r="B12" s="252">
        <v>2.64</v>
      </c>
      <c r="C12" s="235"/>
    </row>
    <row r="13" spans="1:3" ht="19.5" customHeight="1">
      <c r="A13" s="235" t="s">
        <v>3294</v>
      </c>
      <c r="B13" s="252">
        <v>411.81</v>
      </c>
      <c r="C13" s="253"/>
    </row>
    <row r="14" spans="1:3" ht="19.5" customHeight="1">
      <c r="A14" s="235" t="s">
        <v>3295</v>
      </c>
      <c r="B14" s="252">
        <v>1290.0000450000011</v>
      </c>
      <c r="C14" s="235"/>
    </row>
    <row r="15" spans="1:3" ht="19.5" customHeight="1">
      <c r="A15" s="232" t="s">
        <v>3296</v>
      </c>
      <c r="B15" s="250">
        <f>SUM(B16:B18)</f>
        <v>179290.360457</v>
      </c>
      <c r="C15" s="235"/>
    </row>
    <row r="16" spans="1:3" ht="19.5" customHeight="1">
      <c r="A16" s="235" t="s">
        <v>3297</v>
      </c>
      <c r="B16" s="252">
        <v>106642.690175</v>
      </c>
      <c r="C16" s="235"/>
    </row>
    <row r="17" spans="1:3" ht="19.5" customHeight="1">
      <c r="A17" s="235" t="s">
        <v>3298</v>
      </c>
      <c r="B17" s="252">
        <v>69373.670282</v>
      </c>
      <c r="C17" s="235"/>
    </row>
    <row r="18" spans="1:3" ht="19.5" customHeight="1">
      <c r="A18" s="235" t="s">
        <v>3299</v>
      </c>
      <c r="B18" s="252">
        <v>3273.999999999988</v>
      </c>
      <c r="C18" s="235"/>
    </row>
    <row r="19" spans="1:3" ht="19.5" customHeight="1">
      <c r="A19" s="232" t="s">
        <v>3300</v>
      </c>
      <c r="B19" s="250">
        <f>SUM(B20:B23)</f>
        <v>17548.430109</v>
      </c>
      <c r="C19" s="235"/>
    </row>
    <row r="20" spans="1:3" ht="19.5" customHeight="1">
      <c r="A20" s="235" t="s">
        <v>3301</v>
      </c>
      <c r="B20" s="252">
        <v>17028.430109</v>
      </c>
      <c r="C20" s="235"/>
    </row>
    <row r="21" spans="1:3" ht="19.5" customHeight="1">
      <c r="A21" s="235" t="s">
        <v>3302</v>
      </c>
      <c r="B21" s="252">
        <v>45</v>
      </c>
      <c r="C21" s="235"/>
    </row>
    <row r="22" spans="1:3" ht="19.5" customHeight="1">
      <c r="A22" s="235" t="s">
        <v>3303</v>
      </c>
      <c r="B22" s="252">
        <v>0</v>
      </c>
      <c r="C22" s="235"/>
    </row>
    <row r="23" spans="1:3" ht="19.5" customHeight="1">
      <c r="A23" s="235" t="s">
        <v>3304</v>
      </c>
      <c r="B23" s="252">
        <v>475</v>
      </c>
      <c r="C23" s="235"/>
    </row>
    <row r="24" spans="1:3" ht="19.5" customHeight="1">
      <c r="A24" s="232" t="s">
        <v>3305</v>
      </c>
      <c r="B24" s="250">
        <f>SUM(B25:B27)</f>
        <v>5232.916961</v>
      </c>
      <c r="C24" s="235"/>
    </row>
    <row r="25" spans="1:3" ht="19.5" customHeight="1">
      <c r="A25" s="235" t="s">
        <v>3306</v>
      </c>
      <c r="B25" s="252">
        <v>1351.081227</v>
      </c>
      <c r="C25" s="235"/>
    </row>
    <row r="26" spans="1:3" ht="19.5" customHeight="1">
      <c r="A26" s="235" t="s">
        <v>3307</v>
      </c>
      <c r="B26" s="252">
        <v>3881.8357340000002</v>
      </c>
      <c r="C26" s="235"/>
    </row>
    <row r="27" spans="1:3" ht="19.5" customHeight="1">
      <c r="A27" s="235" t="s">
        <v>3308</v>
      </c>
      <c r="B27" s="252"/>
      <c r="C27" s="235"/>
    </row>
    <row r="28" spans="1:3" ht="19.5" customHeight="1">
      <c r="A28" s="232" t="s">
        <v>3309</v>
      </c>
      <c r="B28" s="250">
        <f>SUM(B29:B31)</f>
        <v>0</v>
      </c>
      <c r="C28" s="235"/>
    </row>
    <row r="29" spans="1:3" ht="19.5" customHeight="1">
      <c r="A29" s="235" t="s">
        <v>3310</v>
      </c>
      <c r="B29" s="252"/>
      <c r="C29" s="235"/>
    </row>
    <row r="30" spans="1:3" ht="19.5" customHeight="1">
      <c r="A30" s="235" t="s">
        <v>3311</v>
      </c>
      <c r="B30" s="252"/>
      <c r="C30" s="235"/>
    </row>
    <row r="31" spans="1:3" ht="19.5" customHeight="1">
      <c r="A31" s="235" t="s">
        <v>3312</v>
      </c>
      <c r="B31" s="252"/>
      <c r="C31" s="235"/>
    </row>
    <row r="32" spans="1:3" ht="19.5" customHeight="1">
      <c r="A32" s="232" t="s">
        <v>3313</v>
      </c>
      <c r="B32" s="250">
        <f>SUM(B33:B35)</f>
        <v>0</v>
      </c>
      <c r="C32" s="235"/>
    </row>
    <row r="33" spans="1:3" ht="19.5" customHeight="1">
      <c r="A33" s="235" t="s">
        <v>3314</v>
      </c>
      <c r="B33" s="252"/>
      <c r="C33" s="235"/>
    </row>
    <row r="34" spans="1:3" ht="19.5" customHeight="1">
      <c r="A34" s="235" t="s">
        <v>3311</v>
      </c>
      <c r="B34" s="252"/>
      <c r="C34" s="235"/>
    </row>
    <row r="35" spans="1:3" ht="19.5" customHeight="1">
      <c r="A35" s="235" t="s">
        <v>3315</v>
      </c>
      <c r="B35" s="252"/>
      <c r="C35" s="235"/>
    </row>
    <row r="36" spans="1:3" ht="19.5" customHeight="1">
      <c r="A36" s="232" t="s">
        <v>3316</v>
      </c>
      <c r="B36" s="250">
        <f>SUM(B37:B40)</f>
        <v>10192.555677999999</v>
      </c>
      <c r="C36" s="235"/>
    </row>
    <row r="37" spans="1:3" ht="19.5" customHeight="1">
      <c r="A37" s="235" t="s">
        <v>3317</v>
      </c>
      <c r="B37" s="252">
        <v>8636.5785</v>
      </c>
      <c r="C37" s="235"/>
    </row>
    <row r="38" spans="1:3" ht="19.5" customHeight="1">
      <c r="A38" s="235" t="s">
        <v>3318</v>
      </c>
      <c r="B38" s="252">
        <v>1038.9771779999999</v>
      </c>
      <c r="C38" s="235"/>
    </row>
    <row r="39" spans="1:3" ht="19.5" customHeight="1">
      <c r="A39" s="235" t="s">
        <v>3319</v>
      </c>
      <c r="B39" s="252">
        <v>235</v>
      </c>
      <c r="C39" s="235"/>
    </row>
    <row r="40" spans="1:3" ht="19.5" customHeight="1">
      <c r="A40" s="235" t="s">
        <v>3320</v>
      </c>
      <c r="B40" s="252">
        <v>282.00000000000017</v>
      </c>
      <c r="C40" s="235"/>
    </row>
    <row r="41" spans="1:3" ht="19.5" customHeight="1">
      <c r="A41" s="232" t="s">
        <v>3321</v>
      </c>
      <c r="B41" s="250">
        <f>SUM(B42:B43)</f>
        <v>0</v>
      </c>
      <c r="C41" s="245" t="s">
        <v>3272</v>
      </c>
    </row>
    <row r="42" spans="1:3" ht="19.5" customHeight="1">
      <c r="A42" s="235" t="s">
        <v>3322</v>
      </c>
      <c r="B42" s="252"/>
      <c r="C42" s="246"/>
    </row>
    <row r="43" spans="1:3" ht="19.5" customHeight="1">
      <c r="A43" s="235" t="s">
        <v>3323</v>
      </c>
      <c r="B43" s="252"/>
      <c r="C43" s="247"/>
    </row>
    <row r="44" spans="1:3" ht="19.5" customHeight="1">
      <c r="A44" s="232" t="s">
        <v>3324</v>
      </c>
      <c r="B44" s="250">
        <f>SUM(B45:B47)</f>
        <v>46878.448915</v>
      </c>
      <c r="C44" s="30"/>
    </row>
    <row r="45" spans="1:3" ht="19.5" customHeight="1">
      <c r="A45" s="235" t="s">
        <v>3325</v>
      </c>
      <c r="B45" s="252">
        <v>44045.144915</v>
      </c>
      <c r="C45" s="248"/>
    </row>
    <row r="46" spans="1:3" ht="19.5" customHeight="1">
      <c r="A46" s="235" t="s">
        <v>3311</v>
      </c>
      <c r="B46" s="252">
        <v>2833.304</v>
      </c>
      <c r="C46" s="248"/>
    </row>
    <row r="47" spans="1:3" ht="19.5" customHeight="1">
      <c r="A47" s="235" t="s">
        <v>3326</v>
      </c>
      <c r="B47" s="252"/>
      <c r="C47" s="248"/>
    </row>
    <row r="48" spans="1:3" ht="19.5" customHeight="1">
      <c r="A48" s="232" t="s">
        <v>3327</v>
      </c>
      <c r="B48" s="254">
        <f>B4+B9++B15+B19+B24+B28+B32+B36+B44+B41</f>
        <v>282251.852725</v>
      </c>
      <c r="C48" s="235"/>
    </row>
    <row r="51" ht="13.5">
      <c r="D51" s="255"/>
    </row>
    <row r="52" ht="13.5">
      <c r="D52" s="249"/>
    </row>
  </sheetData>
  <sheetProtection/>
  <mergeCells count="3">
    <mergeCell ref="A1:C1"/>
    <mergeCell ref="C4:C8"/>
    <mergeCell ref="C41:C43"/>
  </mergeCells>
  <printOptions/>
  <pageMargins left="0.7096334705202598" right="0.7096334705202598" top="0.8297573863052008" bottom="0.6297823481672392" header="0.5902039723133478" footer="0.309683488109919"/>
  <pageSetup fitToHeight="1" fitToWidth="1" horizontalDpi="600" verticalDpi="600" orientation="portrait" paperSize="9" scale="90" r:id="rId1"/>
  <headerFooter>
    <oddFooter>&amp;L&amp;C&amp;"宋体,常规"&amp;11第 &amp;"宋体,常规"&amp;11&amp;P&amp;"宋体,常规"&amp;11 页，共 &amp;"宋体,常规"&amp;11&amp;N&amp;"宋体,常规"&amp;11 页&amp;R</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C58"/>
  <sheetViews>
    <sheetView showZeros="0" defaultGridColor="0" colorId="23" workbookViewId="0" topLeftCell="A1">
      <selection activeCell="I26" sqref="I26"/>
    </sheetView>
  </sheetViews>
  <sheetFormatPr defaultColWidth="9.00390625" defaultRowHeight="13.5"/>
  <cols>
    <col min="1" max="1" width="50.75390625" style="226" customWidth="1"/>
    <col min="2" max="2" width="27.625" style="256" customWidth="1"/>
    <col min="3" max="3" width="27.625" style="226" customWidth="1"/>
    <col min="4" max="16384" width="9.00390625" style="226" customWidth="1"/>
  </cols>
  <sheetData>
    <row r="1" spans="1:3" ht="25.5" customHeight="1">
      <c r="A1" s="227" t="s">
        <v>3328</v>
      </c>
      <c r="B1" s="257"/>
      <c r="C1" s="227"/>
    </row>
    <row r="2" spans="1:3" ht="14.25" customHeight="1">
      <c r="A2" s="228"/>
      <c r="B2" s="258"/>
      <c r="C2" s="229" t="s">
        <v>3222</v>
      </c>
    </row>
    <row r="3" spans="1:3" ht="17.25" customHeight="1">
      <c r="A3" s="230" t="s">
        <v>3329</v>
      </c>
      <c r="B3" s="259" t="s">
        <v>3330</v>
      </c>
      <c r="C3" s="231" t="s">
        <v>3225</v>
      </c>
    </row>
    <row r="4" spans="1:3" ht="17.25" customHeight="1">
      <c r="A4" s="232" t="s">
        <v>3226</v>
      </c>
      <c r="B4" s="260">
        <f>SUM(B5:B9)</f>
        <v>0</v>
      </c>
      <c r="C4" s="241" t="s">
        <v>3331</v>
      </c>
    </row>
    <row r="5" spans="1:3" ht="17.25" customHeight="1">
      <c r="A5" s="235" t="s">
        <v>3228</v>
      </c>
      <c r="B5" s="261"/>
      <c r="C5" s="262"/>
    </row>
    <row r="6" spans="1:3" ht="17.25" customHeight="1">
      <c r="A6" s="235" t="s">
        <v>3229</v>
      </c>
      <c r="B6" s="261"/>
      <c r="C6" s="262"/>
    </row>
    <row r="7" spans="1:3" ht="17.25" customHeight="1">
      <c r="A7" s="235" t="s">
        <v>3230</v>
      </c>
      <c r="B7" s="261"/>
      <c r="C7" s="262"/>
    </row>
    <row r="8" spans="1:3" ht="17.25" customHeight="1">
      <c r="A8" s="235" t="s">
        <v>3231</v>
      </c>
      <c r="B8" s="261"/>
      <c r="C8" s="262"/>
    </row>
    <row r="9" spans="1:3" ht="17.25" customHeight="1">
      <c r="A9" s="235" t="s">
        <v>3232</v>
      </c>
      <c r="B9" s="261"/>
      <c r="C9" s="263"/>
    </row>
    <row r="10" spans="1:3" ht="17.25" customHeight="1">
      <c r="A10" s="232" t="s">
        <v>3233</v>
      </c>
      <c r="B10" s="260">
        <f>SUM(B11:B14)</f>
        <v>11058.26428</v>
      </c>
      <c r="C10" s="235"/>
    </row>
    <row r="11" spans="1:3" ht="17.25" customHeight="1">
      <c r="A11" s="235" t="s">
        <v>3234</v>
      </c>
      <c r="B11" s="261">
        <v>10805.26428</v>
      </c>
      <c r="C11" s="235"/>
    </row>
    <row r="12" spans="1:3" ht="17.25" customHeight="1">
      <c r="A12" s="235" t="s">
        <v>3235</v>
      </c>
      <c r="B12" s="261">
        <v>0</v>
      </c>
      <c r="C12" s="235"/>
    </row>
    <row r="13" spans="1:3" ht="17.25" customHeight="1">
      <c r="A13" s="235" t="s">
        <v>3236</v>
      </c>
      <c r="B13" s="261">
        <v>75</v>
      </c>
      <c r="C13" s="235"/>
    </row>
    <row r="14" spans="1:3" ht="17.25" customHeight="1">
      <c r="A14" s="235" t="s">
        <v>3237</v>
      </c>
      <c r="B14" s="261">
        <v>178</v>
      </c>
      <c r="C14" s="235"/>
    </row>
    <row r="15" spans="1:3" ht="17.25" customHeight="1">
      <c r="A15" s="232" t="s">
        <v>3238</v>
      </c>
      <c r="B15" s="260">
        <f>SUM(B16:B19)</f>
        <v>156229.131199</v>
      </c>
      <c r="C15" s="235"/>
    </row>
    <row r="16" spans="1:3" ht="17.25" customHeight="1">
      <c r="A16" s="235" t="s">
        <v>3239</v>
      </c>
      <c r="B16" s="261">
        <v>154481.131199</v>
      </c>
      <c r="C16" s="235"/>
    </row>
    <row r="17" spans="1:3" ht="17.25" customHeight="1">
      <c r="A17" s="235" t="s">
        <v>3240</v>
      </c>
      <c r="B17" s="261">
        <v>0</v>
      </c>
      <c r="C17" s="235"/>
    </row>
    <row r="18" spans="1:3" ht="17.25" customHeight="1">
      <c r="A18" s="235" t="s">
        <v>3241</v>
      </c>
      <c r="B18" s="261">
        <v>1628</v>
      </c>
      <c r="C18" s="235"/>
    </row>
    <row r="19" spans="1:3" ht="17.25" customHeight="1">
      <c r="A19" s="235" t="s">
        <v>3242</v>
      </c>
      <c r="B19" s="261">
        <v>120</v>
      </c>
      <c r="C19" s="235"/>
    </row>
    <row r="20" spans="1:3" ht="17.25" customHeight="1">
      <c r="A20" s="232" t="s">
        <v>3243</v>
      </c>
      <c r="B20" s="260">
        <f>SUM(B21:B24)</f>
        <v>18762.3057</v>
      </c>
      <c r="C20" s="235"/>
    </row>
    <row r="21" spans="1:3" ht="17.25" customHeight="1">
      <c r="A21" s="235" t="s">
        <v>3244</v>
      </c>
      <c r="B21" s="261">
        <v>18642.3057</v>
      </c>
      <c r="C21" s="235"/>
    </row>
    <row r="22" spans="1:3" ht="17.25" customHeight="1">
      <c r="A22" s="235" t="s">
        <v>3245</v>
      </c>
      <c r="B22" s="261">
        <v>0</v>
      </c>
      <c r="C22" s="235"/>
    </row>
    <row r="23" spans="1:3" ht="17.25" customHeight="1">
      <c r="A23" s="235" t="s">
        <v>3246</v>
      </c>
      <c r="B23" s="261">
        <v>120</v>
      </c>
      <c r="C23" s="235"/>
    </row>
    <row r="24" spans="1:3" ht="17.25" customHeight="1">
      <c r="A24" s="235" t="s">
        <v>3247</v>
      </c>
      <c r="B24" s="261"/>
      <c r="C24" s="235"/>
    </row>
    <row r="25" spans="1:3" ht="17.25" customHeight="1">
      <c r="A25" s="232" t="s">
        <v>3248</v>
      </c>
      <c r="B25" s="260">
        <f>SUM(B26:B29)</f>
        <v>5485.852885</v>
      </c>
      <c r="C25" s="235"/>
    </row>
    <row r="26" spans="1:3" ht="17.25" customHeight="1">
      <c r="A26" s="235" t="s">
        <v>3249</v>
      </c>
      <c r="B26" s="261">
        <v>5229.852885</v>
      </c>
      <c r="C26" s="235"/>
    </row>
    <row r="27" spans="1:3" ht="17.25" customHeight="1">
      <c r="A27" s="235" t="s">
        <v>3250</v>
      </c>
      <c r="B27" s="261">
        <v>0</v>
      </c>
      <c r="C27" s="235"/>
    </row>
    <row r="28" spans="1:3" ht="17.25" customHeight="1">
      <c r="A28" s="235" t="s">
        <v>3251</v>
      </c>
      <c r="B28" s="261">
        <v>256</v>
      </c>
      <c r="C28" s="235"/>
    </row>
    <row r="29" spans="1:3" ht="17.25" customHeight="1">
      <c r="A29" s="235" t="s">
        <v>3252</v>
      </c>
      <c r="B29" s="261"/>
      <c r="C29" s="235"/>
    </row>
    <row r="30" spans="1:3" ht="17.25" customHeight="1">
      <c r="A30" s="232" t="s">
        <v>3253</v>
      </c>
      <c r="B30" s="260">
        <f>SUM(B31:B34)</f>
        <v>0</v>
      </c>
      <c r="C30" s="241" t="s">
        <v>3332</v>
      </c>
    </row>
    <row r="31" spans="1:3" ht="17.25" customHeight="1">
      <c r="A31" s="235" t="s">
        <v>3255</v>
      </c>
      <c r="B31" s="261"/>
      <c r="C31" s="243"/>
    </row>
    <row r="32" spans="1:3" ht="17.25" customHeight="1">
      <c r="A32" s="235" t="s">
        <v>3256</v>
      </c>
      <c r="B32" s="261"/>
      <c r="C32" s="243"/>
    </row>
    <row r="33" spans="1:3" ht="17.25" customHeight="1">
      <c r="A33" s="235" t="s">
        <v>3257</v>
      </c>
      <c r="B33" s="261"/>
      <c r="C33" s="243"/>
    </row>
    <row r="34" spans="1:3" ht="17.25" customHeight="1">
      <c r="A34" s="235" t="s">
        <v>3258</v>
      </c>
      <c r="B34" s="261"/>
      <c r="C34" s="244"/>
    </row>
    <row r="35" spans="1:3" ht="17.25" customHeight="1">
      <c r="A35" s="232" t="s">
        <v>3259</v>
      </c>
      <c r="B35" s="260">
        <f>SUM(B36:B39)</f>
        <v>0</v>
      </c>
      <c r="C35" s="241" t="s">
        <v>3332</v>
      </c>
    </row>
    <row r="36" spans="1:3" ht="17.25" customHeight="1">
      <c r="A36" s="235" t="s">
        <v>3260</v>
      </c>
      <c r="B36" s="261"/>
      <c r="C36" s="243"/>
    </row>
    <row r="37" spans="1:3" ht="17.25" customHeight="1">
      <c r="A37" s="235" t="s">
        <v>3261</v>
      </c>
      <c r="B37" s="261"/>
      <c r="C37" s="243"/>
    </row>
    <row r="38" spans="1:3" ht="17.25" customHeight="1">
      <c r="A38" s="235" t="s">
        <v>3262</v>
      </c>
      <c r="B38" s="261"/>
      <c r="C38" s="243"/>
    </row>
    <row r="39" spans="1:3" ht="17.25" customHeight="1">
      <c r="A39" s="235" t="s">
        <v>3263</v>
      </c>
      <c r="B39" s="261"/>
      <c r="C39" s="244"/>
    </row>
    <row r="40" spans="1:3" ht="17.25" customHeight="1">
      <c r="A40" s="232" t="s">
        <v>3264</v>
      </c>
      <c r="B40" s="260">
        <f>SUM(B41:B46)</f>
        <v>14284.87804</v>
      </c>
      <c r="C40" s="235"/>
    </row>
    <row r="41" spans="1:3" ht="17.25" customHeight="1">
      <c r="A41" s="235" t="s">
        <v>3265</v>
      </c>
      <c r="B41" s="261">
        <v>3190.4</v>
      </c>
      <c r="C41" s="235"/>
    </row>
    <row r="42" spans="1:3" ht="17.25" customHeight="1">
      <c r="A42" s="235" t="s">
        <v>3266</v>
      </c>
      <c r="B42" s="261">
        <v>10261.97804</v>
      </c>
      <c r="C42" s="235"/>
    </row>
    <row r="43" spans="1:3" ht="17.25" customHeight="1">
      <c r="A43" s="235" t="s">
        <v>3267</v>
      </c>
      <c r="B43" s="261">
        <v>750</v>
      </c>
      <c r="C43" s="235"/>
    </row>
    <row r="44" spans="1:3" ht="17.25" customHeight="1">
      <c r="A44" s="235" t="s">
        <v>3268</v>
      </c>
      <c r="B44" s="261">
        <v>0</v>
      </c>
      <c r="C44" s="235"/>
    </row>
    <row r="45" spans="1:3" ht="17.25" customHeight="1">
      <c r="A45" s="235" t="s">
        <v>3269</v>
      </c>
      <c r="B45" s="261">
        <v>0</v>
      </c>
      <c r="C45" s="235"/>
    </row>
    <row r="46" spans="1:3" ht="17.25" customHeight="1">
      <c r="A46" s="235" t="s">
        <v>3270</v>
      </c>
      <c r="B46" s="261">
        <v>82.5</v>
      </c>
      <c r="C46" s="235"/>
    </row>
    <row r="47" spans="1:3" ht="17.25" customHeight="1">
      <c r="A47" s="232" t="s">
        <v>3271</v>
      </c>
      <c r="B47" s="260">
        <f>SUM(B48:B52)</f>
        <v>0</v>
      </c>
      <c r="C47" s="245" t="s">
        <v>3272</v>
      </c>
    </row>
    <row r="48" spans="1:3" ht="17.25" customHeight="1">
      <c r="A48" s="235" t="s">
        <v>3273</v>
      </c>
      <c r="B48" s="261"/>
      <c r="C48" s="246"/>
    </row>
    <row r="49" spans="1:3" ht="17.25" customHeight="1">
      <c r="A49" s="235" t="s">
        <v>3274</v>
      </c>
      <c r="B49" s="261"/>
      <c r="C49" s="246"/>
    </row>
    <row r="50" spans="1:3" ht="17.25" customHeight="1">
      <c r="A50" s="235" t="s">
        <v>3275</v>
      </c>
      <c r="B50" s="261"/>
      <c r="C50" s="246"/>
    </row>
    <row r="51" spans="1:3" ht="17.25" customHeight="1">
      <c r="A51" s="235" t="s">
        <v>3276</v>
      </c>
      <c r="B51" s="261"/>
      <c r="C51" s="246"/>
    </row>
    <row r="52" spans="1:3" ht="17.25" customHeight="1">
      <c r="A52" s="235" t="s">
        <v>3277</v>
      </c>
      <c r="B52" s="261"/>
      <c r="C52" s="247"/>
    </row>
    <row r="53" spans="1:3" ht="17.25" customHeight="1">
      <c r="A53" s="232" t="s">
        <v>3278</v>
      </c>
      <c r="B53" s="264">
        <f>SUM(B54:B57)</f>
        <v>54557.132335999995</v>
      </c>
      <c r="C53" s="234"/>
    </row>
    <row r="54" spans="1:3" ht="17.25" customHeight="1">
      <c r="A54" s="235" t="s">
        <v>3279</v>
      </c>
      <c r="B54" s="261">
        <v>16972.593</v>
      </c>
      <c r="C54" s="30"/>
    </row>
    <row r="55" spans="1:3" ht="17.25" customHeight="1">
      <c r="A55" s="235" t="s">
        <v>3280</v>
      </c>
      <c r="B55" s="261">
        <v>36832.952</v>
      </c>
      <c r="C55" s="30"/>
    </row>
    <row r="56" spans="1:3" ht="17.25" customHeight="1">
      <c r="A56" s="235" t="s">
        <v>3281</v>
      </c>
      <c r="B56" s="261">
        <v>751.587336</v>
      </c>
      <c r="C56" s="30"/>
    </row>
    <row r="57" spans="1:3" ht="17.25" customHeight="1">
      <c r="A57" s="235" t="s">
        <v>3282</v>
      </c>
      <c r="B57" s="265"/>
      <c r="C57" s="30"/>
    </row>
    <row r="58" spans="1:3" ht="17.25" customHeight="1">
      <c r="A58" s="232" t="s">
        <v>3283</v>
      </c>
      <c r="B58" s="260">
        <f>B4+B10+B15+B20+B25+B30+B35+B40+B53</f>
        <v>260377.56444</v>
      </c>
      <c r="C58" s="235"/>
    </row>
  </sheetData>
  <sheetProtection/>
  <mergeCells count="5">
    <mergeCell ref="A1:C1"/>
    <mergeCell ref="C4:C9"/>
    <mergeCell ref="C30:C34"/>
    <mergeCell ref="C35:C39"/>
    <mergeCell ref="C47:C52"/>
  </mergeCells>
  <printOptions/>
  <pageMargins left="0.7096334705202598" right="0.7096334705202598" top="0.8297573863052008" bottom="0.470080103461198" header="0.5902039723133478" footer="0.309683488109919"/>
  <pageSetup fitToHeight="1" fitToWidth="1" horizontalDpi="600" verticalDpi="600" orientation="portrait" paperSize="9" scale="93" r:id="rId1"/>
  <headerFooter>
    <oddFooter>&amp;L&amp;C&amp;"宋体,常规"&amp;11第 &amp;"宋体,常规"&amp;11&amp;P&amp;"宋体,常规"&amp;11 页，共 &amp;"宋体,常规"&amp;11&amp;N&amp;"宋体,常规"&amp;11 页&amp;R</oddFooter>
  </headerFooter>
</worksheet>
</file>

<file path=xl/worksheets/sheet42.xml><?xml version="1.0" encoding="utf-8"?>
<worksheet xmlns="http://schemas.openxmlformats.org/spreadsheetml/2006/main" xmlns:r="http://schemas.openxmlformats.org/officeDocument/2006/relationships">
  <dimension ref="A1:C48"/>
  <sheetViews>
    <sheetView showZeros="0" defaultGridColor="0" colorId="23" workbookViewId="0" topLeftCell="A1">
      <selection activeCell="F52" sqref="F52"/>
    </sheetView>
  </sheetViews>
  <sheetFormatPr defaultColWidth="9.00390625" defaultRowHeight="13.5"/>
  <cols>
    <col min="1" max="1" width="52.25390625" style="226" customWidth="1"/>
    <col min="2" max="2" width="27.875" style="266" customWidth="1"/>
    <col min="3" max="3" width="34.625" style="226" customWidth="1"/>
    <col min="4" max="16384" width="9.00390625" style="226" customWidth="1"/>
  </cols>
  <sheetData>
    <row r="1" spans="1:3" ht="25.5" customHeight="1">
      <c r="A1" s="227" t="s">
        <v>3333</v>
      </c>
      <c r="B1" s="267"/>
      <c r="C1" s="227"/>
    </row>
    <row r="2" spans="1:3" ht="14.25">
      <c r="A2" s="228"/>
      <c r="B2" s="268"/>
      <c r="C2" s="229" t="s">
        <v>3222</v>
      </c>
    </row>
    <row r="3" spans="1:3" ht="17.25" customHeight="1">
      <c r="A3" s="230" t="s">
        <v>3334</v>
      </c>
      <c r="B3" s="259" t="s">
        <v>3330</v>
      </c>
      <c r="C3" s="231" t="s">
        <v>3225</v>
      </c>
    </row>
    <row r="4" spans="1:3" ht="17.25" customHeight="1">
      <c r="A4" s="232" t="s">
        <v>3286</v>
      </c>
      <c r="B4" s="233">
        <f>SUM(B5:B8)</f>
        <v>0</v>
      </c>
      <c r="C4" s="269" t="s">
        <v>3335</v>
      </c>
    </row>
    <row r="5" spans="1:3" ht="17.25" customHeight="1">
      <c r="A5" s="235" t="s">
        <v>3287</v>
      </c>
      <c r="B5" s="238"/>
      <c r="C5" s="270"/>
    </row>
    <row r="6" spans="1:3" ht="17.25" customHeight="1">
      <c r="A6" s="235" t="s">
        <v>3288</v>
      </c>
      <c r="B6" s="238"/>
      <c r="C6" s="270"/>
    </row>
    <row r="7" spans="1:3" ht="17.25" customHeight="1">
      <c r="A7" s="235" t="s">
        <v>3289</v>
      </c>
      <c r="B7" s="238"/>
      <c r="C7" s="270"/>
    </row>
    <row r="8" spans="1:3" ht="17.25" customHeight="1">
      <c r="A8" s="235" t="s">
        <v>3290</v>
      </c>
      <c r="B8" s="238"/>
      <c r="C8" s="271"/>
    </row>
    <row r="9" spans="1:3" ht="17.25" customHeight="1">
      <c r="A9" s="232" t="s">
        <v>3291</v>
      </c>
      <c r="B9" s="233">
        <f>SUM(B10:B14)</f>
        <v>9508.408499</v>
      </c>
      <c r="C9" s="272"/>
    </row>
    <row r="10" spans="1:3" ht="17.25" customHeight="1">
      <c r="A10" s="235" t="s">
        <v>3292</v>
      </c>
      <c r="B10" s="238">
        <v>5644.584</v>
      </c>
      <c r="C10" s="272"/>
    </row>
    <row r="11" spans="1:3" ht="17.25" customHeight="1">
      <c r="A11" s="235" t="s">
        <v>3293</v>
      </c>
      <c r="B11" s="238">
        <v>2535.115356</v>
      </c>
      <c r="C11" s="272"/>
    </row>
    <row r="12" spans="1:3" ht="17.25" customHeight="1">
      <c r="A12" s="235" t="s">
        <v>3289</v>
      </c>
      <c r="B12" s="238">
        <v>7.92</v>
      </c>
      <c r="C12" s="272"/>
    </row>
    <row r="13" spans="1:3" ht="17.25" customHeight="1">
      <c r="A13" s="235" t="s">
        <v>3294</v>
      </c>
      <c r="B13" s="273">
        <v>104.848</v>
      </c>
      <c r="C13" s="274"/>
    </row>
    <row r="14" spans="1:3" ht="17.25" customHeight="1">
      <c r="A14" s="235" t="s">
        <v>3295</v>
      </c>
      <c r="B14" s="238">
        <v>1215.9411429999996</v>
      </c>
      <c r="C14" s="272"/>
    </row>
    <row r="15" spans="1:3" ht="17.25" customHeight="1">
      <c r="A15" s="232" t="s">
        <v>3296</v>
      </c>
      <c r="B15" s="233">
        <f>SUM(B16:B18)</f>
        <v>152813.66047499998</v>
      </c>
      <c r="C15" s="272"/>
    </row>
    <row r="16" spans="1:3" ht="17.25" customHeight="1">
      <c r="A16" s="235" t="s">
        <v>3297</v>
      </c>
      <c r="B16" s="238">
        <v>80970.953234</v>
      </c>
      <c r="C16" s="272"/>
    </row>
    <row r="17" spans="1:3" ht="17.25" customHeight="1">
      <c r="A17" s="235" t="s">
        <v>3298</v>
      </c>
      <c r="B17" s="238">
        <v>71622.707241</v>
      </c>
      <c r="C17" s="272"/>
    </row>
    <row r="18" spans="1:3" ht="17.25" customHeight="1">
      <c r="A18" s="235" t="s">
        <v>3299</v>
      </c>
      <c r="B18" s="238">
        <v>220</v>
      </c>
      <c r="C18" s="272"/>
    </row>
    <row r="19" spans="1:3" ht="17.25" customHeight="1">
      <c r="A19" s="232" t="s">
        <v>3300</v>
      </c>
      <c r="B19" s="233">
        <f>SUM(B20:B23)</f>
        <v>17810.500008000003</v>
      </c>
      <c r="C19" s="272"/>
    </row>
    <row r="20" spans="1:3" ht="17.25" customHeight="1">
      <c r="A20" s="235" t="s">
        <v>3301</v>
      </c>
      <c r="B20" s="238">
        <v>17152.657008000002</v>
      </c>
      <c r="C20" s="272"/>
    </row>
    <row r="21" spans="1:3" ht="17.25" customHeight="1">
      <c r="A21" s="235" t="s">
        <v>3302</v>
      </c>
      <c r="B21" s="238">
        <v>45.843</v>
      </c>
      <c r="C21" s="272"/>
    </row>
    <row r="22" spans="1:3" ht="17.25" customHeight="1">
      <c r="A22" s="235" t="s">
        <v>3303</v>
      </c>
      <c r="B22" s="238"/>
      <c r="C22" s="272"/>
    </row>
    <row r="23" spans="1:3" ht="17.25" customHeight="1">
      <c r="A23" s="235" t="s">
        <v>3304</v>
      </c>
      <c r="B23" s="238">
        <v>612</v>
      </c>
      <c r="C23" s="272"/>
    </row>
    <row r="24" spans="1:3" ht="17.25" customHeight="1">
      <c r="A24" s="232" t="s">
        <v>3305</v>
      </c>
      <c r="B24" s="233">
        <f>SUM(B25:B27)</f>
        <v>5334.339484</v>
      </c>
      <c r="C24" s="272"/>
    </row>
    <row r="25" spans="1:3" ht="17.25" customHeight="1">
      <c r="A25" s="235" t="s">
        <v>3306</v>
      </c>
      <c r="B25" s="238">
        <v>1365.9405800000002</v>
      </c>
      <c r="C25" s="272"/>
    </row>
    <row r="26" spans="1:3" ht="17.25" customHeight="1">
      <c r="A26" s="235" t="s">
        <v>3307</v>
      </c>
      <c r="B26" s="238">
        <v>3968.398904</v>
      </c>
      <c r="C26" s="272"/>
    </row>
    <row r="27" spans="1:3" ht="17.25" customHeight="1">
      <c r="A27" s="235" t="s">
        <v>3308</v>
      </c>
      <c r="B27" s="238"/>
      <c r="C27" s="272"/>
    </row>
    <row r="28" spans="1:3" ht="17.25" customHeight="1">
      <c r="A28" s="232" t="s">
        <v>3309</v>
      </c>
      <c r="B28" s="233">
        <f>SUM(B29:B31)</f>
        <v>0</v>
      </c>
      <c r="C28" s="241" t="s">
        <v>3336</v>
      </c>
    </row>
    <row r="29" spans="1:3" ht="17.25" customHeight="1">
      <c r="A29" s="235" t="s">
        <v>3310</v>
      </c>
      <c r="B29" s="238"/>
      <c r="C29" s="241"/>
    </row>
    <row r="30" spans="1:3" ht="17.25" customHeight="1">
      <c r="A30" s="235" t="s">
        <v>3311</v>
      </c>
      <c r="B30" s="238"/>
      <c r="C30" s="241"/>
    </row>
    <row r="31" spans="1:3" ht="17.25" customHeight="1">
      <c r="A31" s="235" t="s">
        <v>3312</v>
      </c>
      <c r="B31" s="238"/>
      <c r="C31" s="241"/>
    </row>
    <row r="32" spans="1:3" ht="17.25" customHeight="1">
      <c r="A32" s="232" t="s">
        <v>3313</v>
      </c>
      <c r="B32" s="233">
        <f>SUM(B33:B35)</f>
        <v>0</v>
      </c>
      <c r="C32" s="241" t="s">
        <v>3336</v>
      </c>
    </row>
    <row r="33" spans="1:3" ht="17.25" customHeight="1">
      <c r="A33" s="235" t="s">
        <v>3314</v>
      </c>
      <c r="B33" s="238"/>
      <c r="C33" s="241"/>
    </row>
    <row r="34" spans="1:3" ht="17.25" customHeight="1">
      <c r="A34" s="235" t="s">
        <v>3311</v>
      </c>
      <c r="B34" s="238"/>
      <c r="C34" s="241"/>
    </row>
    <row r="35" spans="1:3" ht="17.25" customHeight="1">
      <c r="A35" s="235" t="s">
        <v>3315</v>
      </c>
      <c r="B35" s="238"/>
      <c r="C35" s="241"/>
    </row>
    <row r="36" spans="1:3" ht="17.25" customHeight="1">
      <c r="A36" s="232" t="s">
        <v>3316</v>
      </c>
      <c r="B36" s="233">
        <f>SUM(B37:B40)</f>
        <v>10789.814785999999</v>
      </c>
      <c r="C36" s="272"/>
    </row>
    <row r="37" spans="1:3" ht="17.25" customHeight="1">
      <c r="A37" s="235" t="s">
        <v>3317</v>
      </c>
      <c r="B37" s="238">
        <v>9371.817</v>
      </c>
      <c r="C37" s="272"/>
    </row>
    <row r="38" spans="1:3" ht="17.25" customHeight="1">
      <c r="A38" s="235" t="s">
        <v>3318</v>
      </c>
      <c r="B38" s="238">
        <v>1142.997786</v>
      </c>
      <c r="C38" s="272"/>
    </row>
    <row r="39" spans="1:3" ht="17.25" customHeight="1">
      <c r="A39" s="235" t="s">
        <v>3319</v>
      </c>
      <c r="B39" s="238">
        <v>270</v>
      </c>
      <c r="C39" s="272"/>
    </row>
    <row r="40" spans="1:3" ht="17.25" customHeight="1">
      <c r="A40" s="235" t="s">
        <v>3320</v>
      </c>
      <c r="B40" s="238">
        <v>5</v>
      </c>
      <c r="C40" s="272"/>
    </row>
    <row r="41" spans="1:3" ht="17.25" customHeight="1">
      <c r="A41" s="232" t="s">
        <v>3321</v>
      </c>
      <c r="B41" s="233">
        <f>SUM(B42:B43)</f>
        <v>0</v>
      </c>
      <c r="C41" s="275" t="s">
        <v>3337</v>
      </c>
    </row>
    <row r="42" spans="1:3" ht="17.25" customHeight="1">
      <c r="A42" s="235" t="s">
        <v>3322</v>
      </c>
      <c r="B42" s="238"/>
      <c r="C42" s="276"/>
    </row>
    <row r="43" spans="1:3" ht="17.25" customHeight="1">
      <c r="A43" s="235" t="s">
        <v>3323</v>
      </c>
      <c r="B43" s="238"/>
      <c r="C43" s="277"/>
    </row>
    <row r="44" spans="1:3" ht="17.25" customHeight="1">
      <c r="A44" s="232" t="s">
        <v>3324</v>
      </c>
      <c r="B44" s="278">
        <f>SUM(B45:B47)</f>
        <v>51064.990369</v>
      </c>
      <c r="C44" s="269"/>
    </row>
    <row r="45" spans="1:3" ht="17.25" customHeight="1">
      <c r="A45" s="235" t="s">
        <v>3325</v>
      </c>
      <c r="B45" s="238">
        <v>48940.012369</v>
      </c>
      <c r="C45" s="253"/>
    </row>
    <row r="46" spans="1:3" ht="17.25" customHeight="1">
      <c r="A46" s="235" t="s">
        <v>3311</v>
      </c>
      <c r="B46" s="238">
        <v>2124.978</v>
      </c>
      <c r="C46" s="253"/>
    </row>
    <row r="47" spans="1:3" ht="17.25" customHeight="1">
      <c r="A47" s="235" t="s">
        <v>3326</v>
      </c>
      <c r="B47" s="238"/>
      <c r="C47" s="253"/>
    </row>
    <row r="48" spans="1:3" ht="17.25" customHeight="1">
      <c r="A48" s="232" t="s">
        <v>3327</v>
      </c>
      <c r="B48" s="233">
        <f>B4+B9++B15+B19+B24+B28+B32+B36+B44+B41</f>
        <v>247321.713621</v>
      </c>
      <c r="C48" s="272"/>
    </row>
  </sheetData>
  <sheetProtection/>
  <mergeCells count="5">
    <mergeCell ref="A1:C1"/>
    <mergeCell ref="C4:C8"/>
    <mergeCell ref="C28:C31"/>
    <mergeCell ref="C32:C35"/>
    <mergeCell ref="C41:C43"/>
  </mergeCells>
  <printOptions/>
  <pageMargins left="0.6999125161508876" right="0.6999125161508876" top="0.7499062639521802" bottom="0.7499062639521802" header="0.2999625102741512" footer="0.2999625102741512"/>
  <pageSetup horizontalDpi="2" verticalDpi="2" orientation="portrait" paperSize="9" r:id="rId1"/>
</worksheet>
</file>

<file path=xl/worksheets/sheet43.xml><?xml version="1.0" encoding="utf-8"?>
<worksheet xmlns="http://schemas.openxmlformats.org/spreadsheetml/2006/main" xmlns:r="http://schemas.openxmlformats.org/officeDocument/2006/relationships">
  <sheetPr>
    <pageSetUpPr fitToPage="1"/>
  </sheetPr>
  <dimension ref="A1:B16"/>
  <sheetViews>
    <sheetView defaultGridColor="0" colorId="23" workbookViewId="0" topLeftCell="A1">
      <selection activeCell="B9" sqref="B9"/>
    </sheetView>
  </sheetViews>
  <sheetFormatPr defaultColWidth="9.00390625" defaultRowHeight="13.5"/>
  <cols>
    <col min="1" max="1" width="52.875" style="38" customWidth="1"/>
    <col min="2" max="2" width="34.875" style="38" customWidth="1"/>
    <col min="3" max="16384" width="9.00390625" style="38" customWidth="1"/>
  </cols>
  <sheetData>
    <row r="1" spans="1:2" ht="24" customHeight="1">
      <c r="A1" s="3" t="s">
        <v>3338</v>
      </c>
      <c r="B1" s="3"/>
    </row>
    <row r="2" spans="1:2" ht="26.25" customHeight="1">
      <c r="A2" s="279"/>
      <c r="B2" s="280" t="s">
        <v>3339</v>
      </c>
    </row>
    <row r="3" spans="1:2" s="281" customFormat="1" ht="39" customHeight="1">
      <c r="A3" s="282" t="s">
        <v>3340</v>
      </c>
      <c r="B3" s="282" t="s">
        <v>3341</v>
      </c>
    </row>
    <row r="4" spans="1:2" s="281" customFormat="1" ht="39" customHeight="1">
      <c r="A4" s="283" t="s">
        <v>3342</v>
      </c>
      <c r="B4" s="284">
        <f>B5+B6</f>
        <v>615005</v>
      </c>
    </row>
    <row r="5" spans="1:2" s="281" customFormat="1" ht="39" customHeight="1">
      <c r="A5" s="285" t="s">
        <v>3343</v>
      </c>
      <c r="B5" s="284">
        <v>257875</v>
      </c>
    </row>
    <row r="6" spans="1:2" s="281" customFormat="1" ht="39" customHeight="1">
      <c r="A6" s="285" t="s">
        <v>3344</v>
      </c>
      <c r="B6" s="284">
        <v>357130</v>
      </c>
    </row>
    <row r="7" spans="1:2" s="281" customFormat="1" ht="39" customHeight="1">
      <c r="A7" s="283" t="s">
        <v>3345</v>
      </c>
      <c r="B7" s="284">
        <f>B8+B9</f>
        <v>444245</v>
      </c>
    </row>
    <row r="8" spans="1:2" s="281" customFormat="1" ht="39" customHeight="1">
      <c r="A8" s="285" t="s">
        <v>3343</v>
      </c>
      <c r="B8" s="284">
        <v>222239</v>
      </c>
    </row>
    <row r="9" spans="1:2" s="281" customFormat="1" ht="39" customHeight="1">
      <c r="A9" s="285" t="s">
        <v>3344</v>
      </c>
      <c r="B9" s="284">
        <v>222006</v>
      </c>
    </row>
    <row r="10" spans="1:2" s="281" customFormat="1" ht="39" customHeight="1">
      <c r="A10" s="283" t="s">
        <v>3346</v>
      </c>
      <c r="B10" s="284">
        <f>B11+B12</f>
        <v>1093</v>
      </c>
    </row>
    <row r="11" spans="1:2" s="281" customFormat="1" ht="39" customHeight="1">
      <c r="A11" s="285" t="s">
        <v>3343</v>
      </c>
      <c r="B11" s="284">
        <v>630</v>
      </c>
    </row>
    <row r="12" spans="1:2" s="281" customFormat="1" ht="39" customHeight="1">
      <c r="A12" s="285" t="s">
        <v>3344</v>
      </c>
      <c r="B12" s="284">
        <v>463</v>
      </c>
    </row>
    <row r="13" spans="1:2" s="281" customFormat="1" ht="39" customHeight="1">
      <c r="A13" s="286" t="s">
        <v>3347</v>
      </c>
      <c r="B13" s="284">
        <f>B4+B7+B10</f>
        <v>1060343</v>
      </c>
    </row>
    <row r="14" spans="1:2" s="281" customFormat="1" ht="39" customHeight="1">
      <c r="A14" s="286" t="s">
        <v>3348</v>
      </c>
      <c r="B14" s="284">
        <f>B6+B9+B12</f>
        <v>579599</v>
      </c>
    </row>
    <row r="16" ht="22.5" customHeight="1">
      <c r="A16" s="126" t="s">
        <v>3349</v>
      </c>
    </row>
  </sheetData>
  <sheetProtection/>
  <mergeCells count="1">
    <mergeCell ref="A1:B1"/>
  </mergeCells>
  <printOptions/>
  <pageMargins left="0.6999125161508876" right="0.6999125161508876" top="0.7499062639521802" bottom="0.7499062639521802" header="0.2999625102741512" footer="0.2999625102741512"/>
  <pageSetup fitToHeight="1" fitToWidth="1" horizontalDpi="600" verticalDpi="600" orientation="portrait" paperSize="9" r:id="rId1"/>
</worksheet>
</file>

<file path=xl/worksheets/sheet44.xml><?xml version="1.0" encoding="utf-8"?>
<worksheet xmlns="http://schemas.openxmlformats.org/spreadsheetml/2006/main" xmlns:r="http://schemas.openxmlformats.org/officeDocument/2006/relationships">
  <sheetPr>
    <pageSetUpPr fitToPage="1"/>
  </sheetPr>
  <dimension ref="A1:F23"/>
  <sheetViews>
    <sheetView defaultGridColor="0" colorId="23" workbookViewId="0" topLeftCell="A1">
      <selection activeCell="D8" sqref="D8:D9"/>
    </sheetView>
  </sheetViews>
  <sheetFormatPr defaultColWidth="9.00390625" defaultRowHeight="13.5"/>
  <cols>
    <col min="1" max="1" width="74.00390625" style="0" customWidth="1"/>
    <col min="2" max="2" width="34.875" style="0" customWidth="1"/>
    <col min="3" max="16384" width="9.00390625" style="1" customWidth="1"/>
  </cols>
  <sheetData>
    <row r="1" spans="1:2" s="38" customFormat="1" ht="24" customHeight="1">
      <c r="A1" s="3" t="s">
        <v>3350</v>
      </c>
      <c r="B1" s="3"/>
    </row>
    <row r="2" spans="1:2" s="38" customFormat="1" ht="26.25" customHeight="1">
      <c r="A2" s="280" t="s">
        <v>3351</v>
      </c>
      <c r="B2" s="280"/>
    </row>
    <row r="3" spans="1:2" s="281" customFormat="1" ht="39.75" customHeight="1">
      <c r="A3" s="282" t="s">
        <v>3340</v>
      </c>
      <c r="B3" s="282" t="s">
        <v>3341</v>
      </c>
    </row>
    <row r="4" spans="1:6" s="281" customFormat="1" ht="39.75" customHeight="1">
      <c r="A4" s="283" t="s">
        <v>3352</v>
      </c>
      <c r="B4" s="284">
        <f>B5+B6</f>
        <v>1378521</v>
      </c>
      <c r="F4" s="287"/>
    </row>
    <row r="5" spans="1:2" s="281" customFormat="1" ht="39.75" customHeight="1">
      <c r="A5" s="285" t="s">
        <v>3353</v>
      </c>
      <c r="B5" s="284">
        <v>614664</v>
      </c>
    </row>
    <row r="6" spans="1:2" s="281" customFormat="1" ht="39.75" customHeight="1">
      <c r="A6" s="285" t="s">
        <v>3354</v>
      </c>
      <c r="B6" s="284">
        <v>763857</v>
      </c>
    </row>
    <row r="7" spans="1:2" s="281" customFormat="1" ht="39.75" customHeight="1">
      <c r="A7" s="283" t="s">
        <v>3355</v>
      </c>
      <c r="B7" s="284">
        <f>B8+B9</f>
        <v>534286</v>
      </c>
    </row>
    <row r="8" spans="1:4" s="281" customFormat="1" ht="39.75" customHeight="1">
      <c r="A8" s="285" t="s">
        <v>3353</v>
      </c>
      <c r="B8" s="284">
        <v>206454</v>
      </c>
      <c r="D8" s="287"/>
    </row>
    <row r="9" spans="1:4" s="281" customFormat="1" ht="39.75" customHeight="1">
      <c r="A9" s="285" t="s">
        <v>3354</v>
      </c>
      <c r="B9" s="284">
        <f>317805+10027</f>
        <v>327832</v>
      </c>
      <c r="D9" s="287"/>
    </row>
    <row r="10" spans="1:2" s="281" customFormat="1" ht="39.75" customHeight="1">
      <c r="A10" s="283" t="s">
        <v>3356</v>
      </c>
      <c r="B10" s="284">
        <f>B11+B12</f>
        <v>1093</v>
      </c>
    </row>
    <row r="11" spans="1:2" s="281" customFormat="1" ht="39.75" customHeight="1">
      <c r="A11" s="285" t="s">
        <v>3353</v>
      </c>
      <c r="B11" s="284">
        <v>630</v>
      </c>
    </row>
    <row r="12" spans="1:2" s="281" customFormat="1" ht="39.75" customHeight="1">
      <c r="A12" s="285" t="s">
        <v>3354</v>
      </c>
      <c r="B12" s="284">
        <v>463</v>
      </c>
    </row>
    <row r="13" spans="1:2" s="281" customFormat="1" ht="39.75" customHeight="1">
      <c r="A13" s="283" t="s">
        <v>3357</v>
      </c>
      <c r="B13" s="284">
        <f>B14+B17</f>
        <v>50317</v>
      </c>
    </row>
    <row r="14" spans="1:2" s="281" customFormat="1" ht="39.75" customHeight="1">
      <c r="A14" s="283" t="s">
        <v>3358</v>
      </c>
      <c r="B14" s="284">
        <f>B15+B16</f>
        <v>50027</v>
      </c>
    </row>
    <row r="15" spans="1:2" s="281" customFormat="1" ht="39.75" customHeight="1">
      <c r="A15" s="285" t="s">
        <v>3353</v>
      </c>
      <c r="B15" s="284">
        <v>40000</v>
      </c>
    </row>
    <row r="16" spans="1:2" s="281" customFormat="1" ht="39.75" customHeight="1">
      <c r="A16" s="285" t="s">
        <v>3354</v>
      </c>
      <c r="B16" s="284">
        <v>10027</v>
      </c>
    </row>
    <row r="17" spans="1:2" s="281" customFormat="1" ht="39.75" customHeight="1">
      <c r="A17" s="283" t="s">
        <v>3359</v>
      </c>
      <c r="B17" s="284">
        <f>B18+B19</f>
        <v>290</v>
      </c>
    </row>
    <row r="18" spans="1:2" s="281" customFormat="1" ht="39.75" customHeight="1">
      <c r="A18" s="285" t="s">
        <v>3353</v>
      </c>
      <c r="B18" s="284">
        <v>190</v>
      </c>
    </row>
    <row r="19" spans="1:2" s="281" customFormat="1" ht="39.75" customHeight="1">
      <c r="A19" s="285" t="s">
        <v>3354</v>
      </c>
      <c r="B19" s="284">
        <v>100</v>
      </c>
    </row>
    <row r="20" spans="1:2" s="281" customFormat="1" ht="39.75" customHeight="1">
      <c r="A20" s="286" t="s">
        <v>3360</v>
      </c>
      <c r="B20" s="284">
        <f>B4+B7+B10-B13</f>
        <v>1863583</v>
      </c>
    </row>
    <row r="21" spans="1:2" s="281" customFormat="1" ht="39.75" customHeight="1">
      <c r="A21" s="286" t="s">
        <v>3361</v>
      </c>
      <c r="B21" s="284">
        <f>B6+B9+B12-B19</f>
        <v>1092052</v>
      </c>
    </row>
    <row r="23" ht="22.5" customHeight="1">
      <c r="A23" s="126" t="s">
        <v>3362</v>
      </c>
    </row>
  </sheetData>
  <sheetProtection/>
  <mergeCells count="2">
    <mergeCell ref="A1:B1"/>
    <mergeCell ref="A2:B2"/>
  </mergeCells>
  <printOptions/>
  <pageMargins left="0.6999125161508876" right="0.6999125161508876" top="0.7499062639521802" bottom="0.7499062639521802" header="0.2999625102741512" footer="0.2999625102741512"/>
  <pageSetup fitToHeight="1" fitToWidth="1" horizontalDpi="600" verticalDpi="600" orientation="portrait" paperSize="9" scale="70" r:id="rId1"/>
</worksheet>
</file>

<file path=xl/worksheets/sheet45.xml><?xml version="1.0" encoding="utf-8"?>
<worksheet xmlns="http://schemas.openxmlformats.org/spreadsheetml/2006/main" xmlns:r="http://schemas.openxmlformats.org/officeDocument/2006/relationships">
  <sheetPr>
    <pageSetUpPr fitToPage="1"/>
  </sheetPr>
  <dimension ref="A1:B16"/>
  <sheetViews>
    <sheetView defaultGridColor="0" colorId="23" workbookViewId="0" topLeftCell="A1">
      <selection activeCell="B13" sqref="B13"/>
    </sheetView>
  </sheetViews>
  <sheetFormatPr defaultColWidth="9.00390625" defaultRowHeight="13.5"/>
  <cols>
    <col min="1" max="1" width="52.875" style="0" customWidth="1"/>
    <col min="2" max="2" width="34.875" style="0" customWidth="1"/>
    <col min="3" max="16384" width="9.00390625" style="1" customWidth="1"/>
  </cols>
  <sheetData>
    <row r="1" spans="1:2" ht="35.25" customHeight="1">
      <c r="A1" s="3" t="s">
        <v>3363</v>
      </c>
      <c r="B1" s="3"/>
    </row>
    <row r="2" spans="1:2" s="38" customFormat="1" ht="26.25" customHeight="1">
      <c r="A2" s="279"/>
      <c r="B2" s="280" t="s">
        <v>3339</v>
      </c>
    </row>
    <row r="3" spans="1:2" s="281" customFormat="1" ht="39" customHeight="1">
      <c r="A3" s="282" t="s">
        <v>3340</v>
      </c>
      <c r="B3" s="282" t="s">
        <v>3341</v>
      </c>
    </row>
    <row r="4" spans="1:2" s="281" customFormat="1" ht="39" customHeight="1">
      <c r="A4" s="283" t="s">
        <v>3342</v>
      </c>
      <c r="B4" s="284">
        <f>B5+B6</f>
        <v>620000</v>
      </c>
    </row>
    <row r="5" spans="1:2" s="281" customFormat="1" ht="39" customHeight="1">
      <c r="A5" s="285" t="s">
        <v>3343</v>
      </c>
      <c r="B5" s="284">
        <v>271000</v>
      </c>
    </row>
    <row r="6" spans="1:2" s="281" customFormat="1" ht="39" customHeight="1">
      <c r="A6" s="285" t="s">
        <v>3344</v>
      </c>
      <c r="B6" s="284">
        <v>349000</v>
      </c>
    </row>
    <row r="7" spans="1:2" s="281" customFormat="1" ht="39" customHeight="1">
      <c r="A7" s="283" t="s">
        <v>3345</v>
      </c>
      <c r="B7" s="284">
        <f>B8+B9</f>
        <v>343254</v>
      </c>
    </row>
    <row r="8" spans="1:2" s="281" customFormat="1" ht="39" customHeight="1">
      <c r="A8" s="285" t="s">
        <v>3343</v>
      </c>
      <c r="B8" s="284">
        <v>196000</v>
      </c>
    </row>
    <row r="9" spans="1:2" s="281" customFormat="1" ht="39" customHeight="1">
      <c r="A9" s="285" t="s">
        <v>3344</v>
      </c>
      <c r="B9" s="284">
        <v>147254</v>
      </c>
    </row>
    <row r="10" spans="1:2" s="281" customFormat="1" ht="39" customHeight="1">
      <c r="A10" s="283" t="s">
        <v>3346</v>
      </c>
      <c r="B10" s="284">
        <f>B11+B12</f>
        <v>1610</v>
      </c>
    </row>
    <row r="11" spans="1:2" s="281" customFormat="1" ht="39" customHeight="1">
      <c r="A11" s="285" t="s">
        <v>3343</v>
      </c>
      <c r="B11" s="284">
        <v>760</v>
      </c>
    </row>
    <row r="12" spans="1:2" s="281" customFormat="1" ht="39" customHeight="1">
      <c r="A12" s="285" t="s">
        <v>3344</v>
      </c>
      <c r="B12" s="284">
        <v>850</v>
      </c>
    </row>
    <row r="13" spans="1:2" s="281" customFormat="1" ht="39" customHeight="1">
      <c r="A13" s="286" t="s">
        <v>3347</v>
      </c>
      <c r="B13" s="284">
        <f>B4+B7+B10</f>
        <v>964864</v>
      </c>
    </row>
    <row r="14" spans="1:2" s="281" customFormat="1" ht="39" customHeight="1">
      <c r="A14" s="286" t="s">
        <v>3348</v>
      </c>
      <c r="B14" s="284">
        <f>B6+B9+B12</f>
        <v>497104</v>
      </c>
    </row>
    <row r="16" ht="22.5" customHeight="1">
      <c r="A16" s="126" t="s">
        <v>3349</v>
      </c>
    </row>
  </sheetData>
  <sheetProtection/>
  <mergeCells count="1">
    <mergeCell ref="A1:B1"/>
  </mergeCells>
  <printOptions/>
  <pageMargins left="0.6999125161508876" right="0.6999125161508876" top="0.7499062639521802" bottom="0.7499062639521802" header="0.2999625102741512" footer="0.2999625102741512"/>
  <pageSetup fitToHeight="1" fitToWidth="1" horizontalDpi="600" verticalDpi="600" orientation="portrait" paperSize="9" r:id="rId1"/>
</worksheet>
</file>

<file path=xl/worksheets/sheet46.xml><?xml version="1.0" encoding="utf-8"?>
<worksheet xmlns="http://schemas.openxmlformats.org/spreadsheetml/2006/main" xmlns:r="http://schemas.openxmlformats.org/officeDocument/2006/relationships">
  <sheetPr>
    <pageSetUpPr fitToPage="1"/>
  </sheetPr>
  <dimension ref="A1:B23"/>
  <sheetViews>
    <sheetView defaultGridColor="0" colorId="23" workbookViewId="0" topLeftCell="A1">
      <selection activeCell="E11" sqref="E11"/>
    </sheetView>
  </sheetViews>
  <sheetFormatPr defaultColWidth="9.00390625" defaultRowHeight="13.5"/>
  <cols>
    <col min="1" max="1" width="74.00390625" style="1" customWidth="1"/>
    <col min="2" max="2" width="34.875" style="1" customWidth="1"/>
    <col min="3" max="16384" width="9.00390625" style="1" customWidth="1"/>
  </cols>
  <sheetData>
    <row r="1" spans="1:2" ht="24" customHeight="1">
      <c r="A1" s="3" t="s">
        <v>3364</v>
      </c>
      <c r="B1" s="3"/>
    </row>
    <row r="2" spans="1:2" s="38" customFormat="1" ht="26.25" customHeight="1">
      <c r="A2" s="279"/>
      <c r="B2" s="280" t="s">
        <v>3339</v>
      </c>
    </row>
    <row r="3" spans="1:2" s="281" customFormat="1" ht="39.75" customHeight="1">
      <c r="A3" s="282" t="s">
        <v>3340</v>
      </c>
      <c r="B3" s="282" t="s">
        <v>3341</v>
      </c>
    </row>
    <row r="4" spans="1:2" s="281" customFormat="1" ht="39.75" customHeight="1">
      <c r="A4" s="283" t="s">
        <v>3352</v>
      </c>
      <c r="B4" s="284">
        <f>B5+B6</f>
        <v>909243</v>
      </c>
    </row>
    <row r="5" spans="1:2" s="281" customFormat="1" ht="39.75" customHeight="1">
      <c r="A5" s="285" t="s">
        <v>3353</v>
      </c>
      <c r="B5" s="284">
        <v>440788</v>
      </c>
    </row>
    <row r="6" spans="1:2" s="281" customFormat="1" ht="39.75" customHeight="1">
      <c r="A6" s="285" t="s">
        <v>3354</v>
      </c>
      <c r="B6" s="284">
        <v>468455</v>
      </c>
    </row>
    <row r="7" spans="1:2" s="281" customFormat="1" ht="39.75" customHeight="1">
      <c r="A7" s="283" t="s">
        <v>3355</v>
      </c>
      <c r="B7" s="284">
        <f>B8+B9</f>
        <v>371975</v>
      </c>
    </row>
    <row r="8" spans="1:2" s="281" customFormat="1" ht="39.75" customHeight="1">
      <c r="A8" s="285" t="s">
        <v>3353</v>
      </c>
      <c r="B8" s="284">
        <v>196029</v>
      </c>
    </row>
    <row r="9" spans="1:2" s="281" customFormat="1" ht="39.75" customHeight="1">
      <c r="A9" s="285" t="s">
        <v>3354</v>
      </c>
      <c r="B9" s="284">
        <v>175946</v>
      </c>
    </row>
    <row r="10" spans="1:2" s="281" customFormat="1" ht="39.75" customHeight="1">
      <c r="A10" s="283" t="s">
        <v>3356</v>
      </c>
      <c r="B10" s="284">
        <f>B11+B12</f>
        <v>5754</v>
      </c>
    </row>
    <row r="11" spans="1:2" s="281" customFormat="1" ht="39.75" customHeight="1">
      <c r="A11" s="285" t="s">
        <v>3353</v>
      </c>
      <c r="B11" s="284">
        <v>760</v>
      </c>
    </row>
    <row r="12" spans="1:2" s="281" customFormat="1" ht="39.75" customHeight="1">
      <c r="A12" s="285" t="s">
        <v>3354</v>
      </c>
      <c r="B12" s="284">
        <f>850+4144</f>
        <v>4994</v>
      </c>
    </row>
    <row r="13" spans="1:2" s="281" customFormat="1" ht="39.75" customHeight="1">
      <c r="A13" s="283" t="s">
        <v>3357</v>
      </c>
      <c r="B13" s="284">
        <f>B14+B17</f>
        <v>26678</v>
      </c>
    </row>
    <row r="14" spans="1:2" s="281" customFormat="1" ht="39.75" customHeight="1">
      <c r="A14" s="283" t="s">
        <v>3358</v>
      </c>
      <c r="B14" s="284">
        <f>B15+B16</f>
        <v>26000</v>
      </c>
    </row>
    <row r="15" spans="1:2" s="281" customFormat="1" ht="39.75" customHeight="1">
      <c r="A15" s="285" t="s">
        <v>3353</v>
      </c>
      <c r="B15" s="284">
        <v>26000</v>
      </c>
    </row>
    <row r="16" spans="1:2" s="281" customFormat="1" ht="39.75" customHeight="1">
      <c r="A16" s="285" t="s">
        <v>3354</v>
      </c>
      <c r="B16" s="284"/>
    </row>
    <row r="17" spans="1:2" s="281" customFormat="1" ht="39.75" customHeight="1">
      <c r="A17" s="283" t="s">
        <v>3359</v>
      </c>
      <c r="B17" s="284">
        <f>B18+B19</f>
        <v>678</v>
      </c>
    </row>
    <row r="18" spans="1:2" s="281" customFormat="1" ht="39.75" customHeight="1">
      <c r="A18" s="285" t="s">
        <v>3353</v>
      </c>
      <c r="B18" s="284">
        <v>228</v>
      </c>
    </row>
    <row r="19" spans="1:2" s="281" customFormat="1" ht="39.75" customHeight="1">
      <c r="A19" s="285" t="s">
        <v>3354</v>
      </c>
      <c r="B19" s="284">
        <v>450</v>
      </c>
    </row>
    <row r="20" spans="1:2" s="281" customFormat="1" ht="39.75" customHeight="1">
      <c r="A20" s="286" t="s">
        <v>3360</v>
      </c>
      <c r="B20" s="284">
        <f>B4+B7+B10-B13</f>
        <v>1260294</v>
      </c>
    </row>
    <row r="21" spans="1:2" s="281" customFormat="1" ht="39.75" customHeight="1">
      <c r="A21" s="286" t="s">
        <v>3361</v>
      </c>
      <c r="B21" s="284">
        <f>B6+B9+B12-B19</f>
        <v>648945</v>
      </c>
    </row>
    <row r="23" ht="22.5" customHeight="1">
      <c r="A23" s="126" t="s">
        <v>3365</v>
      </c>
    </row>
  </sheetData>
  <sheetProtection/>
  <mergeCells count="1">
    <mergeCell ref="A1:B1"/>
  </mergeCells>
  <printOptions/>
  <pageMargins left="0.6999125161508876" right="0.6999125161508876" top="0.7499062639521802" bottom="0.7499062639521802" header="0.2999625102741512" footer="0.2999625102741512"/>
  <pageSetup fitToHeight="1" fitToWidth="1" horizontalDpi="600" verticalDpi="600" orientation="portrait" paperSize="9" scale="82" r:id="rId1"/>
</worksheet>
</file>

<file path=xl/worksheets/sheet47.xml><?xml version="1.0" encoding="utf-8"?>
<worksheet xmlns="http://schemas.openxmlformats.org/spreadsheetml/2006/main" xmlns:r="http://schemas.openxmlformats.org/officeDocument/2006/relationships">
  <dimension ref="A1:C9"/>
  <sheetViews>
    <sheetView tabSelected="1" defaultGridColor="0" colorId="23" workbookViewId="0" topLeftCell="A1">
      <selection activeCell="D13" sqref="D13"/>
    </sheetView>
  </sheetViews>
  <sheetFormatPr defaultColWidth="9.00390625" defaultRowHeight="22.5" customHeight="1"/>
  <cols>
    <col min="1" max="1" width="26.375" style="1" customWidth="1"/>
    <col min="2" max="2" width="27.125" style="1" customWidth="1"/>
    <col min="3" max="3" width="25.50390625" style="1" customWidth="1"/>
    <col min="4" max="16384" width="10.00390625" style="1" customWidth="1"/>
  </cols>
  <sheetData>
    <row r="1" spans="1:3" ht="22.5" customHeight="1">
      <c r="A1" s="288" t="s">
        <v>3366</v>
      </c>
      <c r="B1" s="288"/>
      <c r="C1" s="288"/>
    </row>
    <row r="2" spans="1:3" ht="22.5" customHeight="1">
      <c r="A2" s="289" t="s">
        <v>3367</v>
      </c>
      <c r="B2" s="289"/>
      <c r="C2" s="289"/>
    </row>
    <row r="3" spans="1:3" ht="22.5" customHeight="1">
      <c r="A3" s="290" t="s">
        <v>3368</v>
      </c>
      <c r="B3" s="291" t="s">
        <v>3369</v>
      </c>
      <c r="C3" s="292" t="s">
        <v>3370</v>
      </c>
    </row>
    <row r="4" spans="1:3" ht="22.5" customHeight="1">
      <c r="A4" s="293"/>
      <c r="B4" s="293" t="s">
        <v>3371</v>
      </c>
      <c r="C4" s="293" t="s">
        <v>3371</v>
      </c>
    </row>
    <row r="5" spans="1:3" ht="22.5" customHeight="1">
      <c r="A5" s="294" t="s">
        <v>3372</v>
      </c>
      <c r="B5" s="293" t="s">
        <v>3373</v>
      </c>
      <c r="C5" s="293" t="s">
        <v>3374</v>
      </c>
    </row>
    <row r="6" spans="1:3" ht="22.5">
      <c r="A6" s="295" t="s">
        <v>3375</v>
      </c>
      <c r="B6" s="296">
        <v>151.78</v>
      </c>
      <c r="C6" s="296">
        <v>143.3266096726</v>
      </c>
    </row>
    <row r="7" spans="1:3" ht="22.5" customHeight="1">
      <c r="A7" s="295" t="s">
        <v>3376</v>
      </c>
      <c r="B7" s="296">
        <v>75.0921</v>
      </c>
      <c r="C7" s="296">
        <v>73.5896394896</v>
      </c>
    </row>
    <row r="8" spans="1:3" ht="34.5" customHeight="1">
      <c r="A8" s="297" t="s">
        <v>3377</v>
      </c>
      <c r="B8" s="297"/>
      <c r="C8" s="297"/>
    </row>
    <row r="9" spans="1:3" ht="34.5" customHeight="1">
      <c r="A9" s="297" t="s">
        <v>3378</v>
      </c>
      <c r="B9" s="297"/>
      <c r="C9" s="297"/>
    </row>
  </sheetData>
  <mergeCells count="5">
    <mergeCell ref="A9:C9"/>
    <mergeCell ref="A1:C1"/>
    <mergeCell ref="A2:C2"/>
    <mergeCell ref="A3:A4"/>
    <mergeCell ref="A8:C8"/>
  </mergeCells>
  <printOptions/>
  <pageMargins left="0.7006068867961253" right="0.7006068867961253" top="0.7519893289551022" bottom="0.7519893289551022" header="0.29926813962891347" footer="0.29926813962891347"/>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C9"/>
  <sheetViews>
    <sheetView defaultGridColor="0" colorId="23" workbookViewId="0" topLeftCell="A1">
      <selection activeCell="K15" sqref="K15"/>
    </sheetView>
  </sheetViews>
  <sheetFormatPr defaultColWidth="9.00390625" defaultRowHeight="24.75" customHeight="1"/>
  <cols>
    <col min="1" max="1" width="27.625" style="1" customWidth="1"/>
    <col min="2" max="2" width="34.875" style="1" customWidth="1"/>
    <col min="3" max="3" width="34.125" style="1" customWidth="1"/>
    <col min="4" max="16384" width="10.00390625" style="1" customWidth="1"/>
  </cols>
  <sheetData>
    <row r="1" spans="1:3" ht="24.75" customHeight="1">
      <c r="A1" s="288" t="s">
        <v>3379</v>
      </c>
      <c r="B1" s="288"/>
      <c r="C1" s="288"/>
    </row>
    <row r="2" spans="1:3" ht="24.75" customHeight="1">
      <c r="A2" s="289" t="s">
        <v>3367</v>
      </c>
      <c r="B2" s="289"/>
      <c r="C2" s="289"/>
    </row>
    <row r="3" spans="1:3" ht="24.75" customHeight="1">
      <c r="A3" s="290" t="s">
        <v>3368</v>
      </c>
      <c r="B3" s="298" t="s">
        <v>3380</v>
      </c>
      <c r="C3" s="293" t="s">
        <v>3381</v>
      </c>
    </row>
    <row r="4" spans="1:3" ht="24.75" customHeight="1">
      <c r="A4" s="293"/>
      <c r="B4" s="293" t="s">
        <v>3382</v>
      </c>
      <c r="C4" s="293" t="s">
        <v>3382</v>
      </c>
    </row>
    <row r="5" spans="1:3" ht="24.75" customHeight="1">
      <c r="A5" s="294" t="s">
        <v>3372</v>
      </c>
      <c r="B5" s="293" t="s">
        <v>3383</v>
      </c>
      <c r="C5" s="293" t="s">
        <v>3384</v>
      </c>
    </row>
    <row r="6" spans="1:3" ht="24.75">
      <c r="A6" s="295" t="s">
        <v>3375</v>
      </c>
      <c r="B6" s="296">
        <v>65.46</v>
      </c>
      <c r="C6" s="296">
        <v>59.8595</v>
      </c>
    </row>
    <row r="7" spans="1:3" ht="24.75" customHeight="1">
      <c r="A7" s="295" t="s">
        <v>3376</v>
      </c>
      <c r="B7" s="296">
        <v>25.0441</v>
      </c>
      <c r="C7" s="296">
        <v>23.8735</v>
      </c>
    </row>
    <row r="8" spans="1:3" ht="24.75" customHeight="1">
      <c r="A8" s="297" t="s">
        <v>3377</v>
      </c>
      <c r="B8" s="297"/>
      <c r="C8" s="297"/>
    </row>
    <row r="9" spans="1:3" ht="24.75" customHeight="1">
      <c r="A9" s="297" t="s">
        <v>3385</v>
      </c>
      <c r="B9" s="297"/>
      <c r="C9" s="297"/>
    </row>
  </sheetData>
  <mergeCells count="5">
    <mergeCell ref="A1:C1"/>
    <mergeCell ref="A2:C2"/>
    <mergeCell ref="A3:A4"/>
    <mergeCell ref="A8:C8"/>
    <mergeCell ref="A9:C9"/>
  </mergeCells>
  <printOptions/>
  <pageMargins left="0.7006068867961253" right="0.7006068867961253" top="0.7519893289551022" bottom="0.7519893289551022" header="0.29926813962891347" footer="0.29926813962891347"/>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A1:C6"/>
  <sheetViews>
    <sheetView defaultGridColor="0" colorId="23" workbookViewId="0" topLeftCell="A1">
      <selection activeCell="D6" sqref="D6"/>
    </sheetView>
  </sheetViews>
  <sheetFormatPr defaultColWidth="9.00390625" defaultRowHeight="33" customHeight="1"/>
  <cols>
    <col min="1" max="16384" width="36.375" style="1" customWidth="1"/>
  </cols>
  <sheetData>
    <row r="1" spans="1:3" ht="33">
      <c r="A1" s="299" t="s">
        <v>3386</v>
      </c>
      <c r="B1" s="299"/>
      <c r="C1" s="299"/>
    </row>
    <row r="2" spans="1:3" ht="33">
      <c r="A2" s="299"/>
      <c r="B2" s="299"/>
      <c r="C2" s="299" t="s">
        <v>3387</v>
      </c>
    </row>
    <row r="3" spans="1:3" ht="33">
      <c r="A3" s="300" t="s">
        <v>3388</v>
      </c>
      <c r="B3" s="300" t="s">
        <v>3389</v>
      </c>
      <c r="C3" s="300" t="s">
        <v>3390</v>
      </c>
    </row>
    <row r="4" spans="1:3" ht="33">
      <c r="A4" s="300" t="s">
        <v>3391</v>
      </c>
      <c r="B4" s="300">
        <v>171.7</v>
      </c>
      <c r="C4" s="300">
        <v>16.04</v>
      </c>
    </row>
    <row r="5" spans="1:3" ht="33">
      <c r="A5" s="300" t="s">
        <v>3392</v>
      </c>
      <c r="B5" s="300">
        <v>90.63</v>
      </c>
      <c r="C5" s="300">
        <v>3.38</v>
      </c>
    </row>
    <row r="6" spans="1:3" ht="33">
      <c r="A6" s="300" t="s">
        <v>3393</v>
      </c>
      <c r="B6" s="300">
        <f>B4-B5</f>
        <v>81.07</v>
      </c>
      <c r="C6" s="300">
        <f>C4-C5</f>
        <v>12.66</v>
      </c>
    </row>
  </sheetData>
  <mergeCells count="1">
    <mergeCell ref="A1:C1"/>
  </mergeCells>
  <printOptions/>
  <pageMargins left="0.7006068867961253" right="0.7006068867961253" top="0.7519893289551022" bottom="0.7519893289551022" header="0.29926813962891347" footer="0.2992681396289134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F51"/>
  <sheetViews>
    <sheetView defaultGridColor="0" colorId="23" workbookViewId="0" topLeftCell="A1">
      <selection activeCell="L15" sqref="L15"/>
    </sheetView>
  </sheetViews>
  <sheetFormatPr defaultColWidth="9.00390625" defaultRowHeight="13.5"/>
  <cols>
    <col min="1" max="1" width="35.375" style="1" customWidth="1"/>
    <col min="2" max="2" width="11.75390625" style="1" customWidth="1"/>
    <col min="3" max="3" width="12.50390625" style="1" customWidth="1"/>
    <col min="4" max="4" width="14.50390625" style="1" customWidth="1"/>
    <col min="5" max="5" width="10.625" style="11" customWidth="1"/>
    <col min="6" max="6" width="7.50390625" style="1" hidden="1" customWidth="1"/>
    <col min="7" max="16384" width="9.00390625" style="1" customWidth="1"/>
  </cols>
  <sheetData>
    <row r="1" spans="1:6" ht="18" customHeight="1">
      <c r="A1" s="39" t="s">
        <v>1305</v>
      </c>
      <c r="B1" s="39"/>
      <c r="C1" s="39"/>
      <c r="D1" s="39"/>
      <c r="E1" s="39"/>
      <c r="F1" s="39"/>
    </row>
    <row r="2" spans="5:6" ht="13.5" customHeight="1">
      <c r="E2" s="81" t="s">
        <v>1306</v>
      </c>
      <c r="F2" s="81"/>
    </row>
    <row r="3" spans="1:6" s="82" customFormat="1" ht="24.75" customHeight="1">
      <c r="A3" s="42" t="s">
        <v>60</v>
      </c>
      <c r="B3" s="42" t="s">
        <v>1307</v>
      </c>
      <c r="C3" s="42" t="s">
        <v>1308</v>
      </c>
      <c r="D3" s="42" t="s">
        <v>1309</v>
      </c>
      <c r="E3" s="83" t="s">
        <v>1310</v>
      </c>
      <c r="F3" s="42" t="s">
        <v>1311</v>
      </c>
    </row>
    <row r="4" spans="1:6" s="41" customFormat="1" ht="17.25" customHeight="1">
      <c r="A4" s="33" t="s">
        <v>1312</v>
      </c>
      <c r="B4" s="20">
        <f>SUM(B5:B18)</f>
        <v>168000</v>
      </c>
      <c r="C4" s="20">
        <f>SUM(C5:C18)</f>
        <v>168000</v>
      </c>
      <c r="D4" s="20">
        <f>SUM(D5:D21)</f>
        <v>177000</v>
      </c>
      <c r="E4" s="18">
        <f>D4/C4</f>
        <v>1.0535714285714286</v>
      </c>
      <c r="F4" s="18"/>
    </row>
    <row r="5" spans="1:6" s="41" customFormat="1" ht="17.25" customHeight="1">
      <c r="A5" s="12" t="s">
        <v>8</v>
      </c>
      <c r="B5" s="13">
        <v>78000</v>
      </c>
      <c r="C5" s="13">
        <v>78000</v>
      </c>
      <c r="D5" s="13">
        <v>92010</v>
      </c>
      <c r="E5" s="16">
        <f>D5/C5</f>
        <v>1.1796153846153845</v>
      </c>
      <c r="F5" s="16"/>
    </row>
    <row r="6" spans="1:6" s="41" customFormat="1" ht="17.25" customHeight="1">
      <c r="A6" s="12" t="s">
        <v>9</v>
      </c>
      <c r="B6" s="13"/>
      <c r="C6" s="13"/>
      <c r="D6" s="13"/>
      <c r="E6" s="16"/>
      <c r="F6" s="16"/>
    </row>
    <row r="7" spans="1:6" s="41" customFormat="1" ht="17.25" customHeight="1">
      <c r="A7" s="12" t="s">
        <v>10</v>
      </c>
      <c r="B7" s="13">
        <v>14500</v>
      </c>
      <c r="C7" s="13">
        <v>14500</v>
      </c>
      <c r="D7" s="13">
        <v>11642</v>
      </c>
      <c r="E7" s="16">
        <f>D7/C7</f>
        <v>0.802896551724138</v>
      </c>
      <c r="F7" s="16"/>
    </row>
    <row r="8" spans="1:6" s="41" customFormat="1" ht="17.25" customHeight="1">
      <c r="A8" s="12" t="s">
        <v>11</v>
      </c>
      <c r="B8" s="13"/>
      <c r="C8" s="13"/>
      <c r="D8" s="13"/>
      <c r="E8" s="16"/>
      <c r="F8" s="16"/>
    </row>
    <row r="9" spans="1:6" s="41" customFormat="1" ht="17.25" customHeight="1">
      <c r="A9" s="12" t="s">
        <v>12</v>
      </c>
      <c r="B9" s="13">
        <v>6500</v>
      </c>
      <c r="C9" s="13">
        <v>6500</v>
      </c>
      <c r="D9" s="13">
        <v>5799</v>
      </c>
      <c r="E9" s="16">
        <f>D9/C9</f>
        <v>0.8921538461538462</v>
      </c>
      <c r="F9" s="16"/>
    </row>
    <row r="10" spans="1:6" s="41" customFormat="1" ht="17.25" customHeight="1">
      <c r="A10" s="12" t="s">
        <v>13</v>
      </c>
      <c r="B10" s="13">
        <v>9800</v>
      </c>
      <c r="C10" s="13">
        <v>9800</v>
      </c>
      <c r="D10" s="13">
        <v>8611</v>
      </c>
      <c r="E10" s="16">
        <f>D10/C10</f>
        <v>0.8786734693877551</v>
      </c>
      <c r="F10" s="16"/>
    </row>
    <row r="11" spans="1:6" s="41" customFormat="1" ht="17.25" customHeight="1">
      <c r="A11" s="12" t="s">
        <v>1313</v>
      </c>
      <c r="B11" s="13">
        <v>1900</v>
      </c>
      <c r="C11" s="13">
        <v>1900</v>
      </c>
      <c r="D11" s="13">
        <v>2240</v>
      </c>
      <c r="E11" s="16">
        <f>D11/C11</f>
        <v>1.1789473684210525</v>
      </c>
      <c r="F11" s="16"/>
    </row>
    <row r="12" spans="1:6" s="41" customFormat="1" ht="17.25" customHeight="1">
      <c r="A12" s="12" t="s">
        <v>15</v>
      </c>
      <c r="B12" s="13">
        <v>19000</v>
      </c>
      <c r="C12" s="13">
        <v>19000</v>
      </c>
      <c r="D12" s="13">
        <v>21078</v>
      </c>
      <c r="E12" s="16">
        <f>D12/C12</f>
        <v>1.1093684210526316</v>
      </c>
      <c r="F12" s="16"/>
    </row>
    <row r="13" spans="1:6" s="41" customFormat="1" ht="17.25" customHeight="1">
      <c r="A13" s="12" t="s">
        <v>16</v>
      </c>
      <c r="B13" s="13">
        <v>8100</v>
      </c>
      <c r="C13" s="13">
        <v>8100</v>
      </c>
      <c r="D13" s="13">
        <v>5908</v>
      </c>
      <c r="E13" s="16">
        <f>D13/C13</f>
        <v>0.7293827160493828</v>
      </c>
      <c r="F13" s="16"/>
    </row>
    <row r="14" spans="1:6" s="41" customFormat="1" ht="17.25" customHeight="1">
      <c r="A14" s="12" t="s">
        <v>17</v>
      </c>
      <c r="B14" s="13">
        <v>6700</v>
      </c>
      <c r="C14" s="13">
        <v>6700</v>
      </c>
      <c r="D14" s="13">
        <v>6231</v>
      </c>
      <c r="E14" s="16">
        <f>D14/C14</f>
        <v>0.93</v>
      </c>
      <c r="F14" s="16"/>
    </row>
    <row r="15" spans="1:6" s="41" customFormat="1" ht="17.25" customHeight="1">
      <c r="A15" s="12" t="s">
        <v>18</v>
      </c>
      <c r="B15" s="13">
        <v>15600</v>
      </c>
      <c r="C15" s="13">
        <v>15600</v>
      </c>
      <c r="D15" s="13">
        <v>9017</v>
      </c>
      <c r="E15" s="16">
        <f>D15/C15</f>
        <v>0.5780128205128205</v>
      </c>
      <c r="F15" s="16"/>
    </row>
    <row r="16" spans="1:6" s="41" customFormat="1" ht="17.25" customHeight="1">
      <c r="A16" s="12" t="s">
        <v>19</v>
      </c>
      <c r="B16" s="13">
        <v>4800</v>
      </c>
      <c r="C16" s="13">
        <v>4800</v>
      </c>
      <c r="D16" s="13">
        <v>6625</v>
      </c>
      <c r="E16" s="16">
        <f>D16/C16</f>
        <v>1.3802083333333333</v>
      </c>
      <c r="F16" s="16"/>
    </row>
    <row r="17" spans="1:6" s="41" customFormat="1" ht="17.25" customHeight="1">
      <c r="A17" s="12" t="s">
        <v>20</v>
      </c>
      <c r="B17" s="13">
        <v>2100</v>
      </c>
      <c r="C17" s="13">
        <v>2100</v>
      </c>
      <c r="D17" s="13">
        <v>1782</v>
      </c>
      <c r="E17" s="16">
        <f>D17/C17</f>
        <v>0.8485714285714285</v>
      </c>
      <c r="F17" s="16"/>
    </row>
    <row r="18" spans="1:6" s="41" customFormat="1" ht="17.25" customHeight="1">
      <c r="A18" s="12" t="s">
        <v>21</v>
      </c>
      <c r="B18" s="13">
        <v>1000</v>
      </c>
      <c r="C18" s="13">
        <v>1000</v>
      </c>
      <c r="D18" s="13"/>
      <c r="E18" s="16">
        <f>D18/C18</f>
        <v>0</v>
      </c>
      <c r="F18" s="16"/>
    </row>
    <row r="19" spans="1:6" s="41" customFormat="1" ht="17.25" customHeight="1">
      <c r="A19" s="12" t="s">
        <v>22</v>
      </c>
      <c r="B19" s="13">
        <v>4000</v>
      </c>
      <c r="C19" s="13">
        <v>4000</v>
      </c>
      <c r="D19" s="13">
        <v>6057</v>
      </c>
      <c r="E19" s="16"/>
      <c r="F19" s="16"/>
    </row>
    <row r="20" spans="1:6" s="41" customFormat="1" ht="17.25" customHeight="1">
      <c r="A20" s="12" t="s">
        <v>23</v>
      </c>
      <c r="B20" s="13"/>
      <c r="C20" s="13"/>
      <c r="D20" s="13"/>
      <c r="E20" s="16"/>
      <c r="F20" s="16"/>
    </row>
    <row r="21" spans="1:6" s="41" customFormat="1" ht="17.25" customHeight="1">
      <c r="A21" s="12" t="s">
        <v>24</v>
      </c>
      <c r="B21" s="13"/>
      <c r="C21" s="13"/>
      <c r="D21" s="13"/>
      <c r="E21" s="16"/>
      <c r="F21" s="18"/>
    </row>
    <row r="22" spans="1:6" s="41" customFormat="1" ht="17.25" customHeight="1">
      <c r="A22" s="33" t="s">
        <v>1314</v>
      </c>
      <c r="B22" s="20">
        <f>SUM(B23:B28)</f>
        <v>83000</v>
      </c>
      <c r="C22" s="20">
        <f>SUM(C23:C28)</f>
        <v>83000</v>
      </c>
      <c r="D22" s="20">
        <f>SUM(D23:D28)</f>
        <v>80875</v>
      </c>
      <c r="E22" s="18">
        <f>D22/C22</f>
        <v>0.9743975903614458</v>
      </c>
      <c r="F22" s="16"/>
    </row>
    <row r="23" spans="1:6" s="41" customFormat="1" ht="17.25" customHeight="1">
      <c r="A23" s="12" t="s">
        <v>26</v>
      </c>
      <c r="B23" s="13">
        <v>8900</v>
      </c>
      <c r="C23" s="13">
        <v>8900</v>
      </c>
      <c r="D23" s="13">
        <v>15221</v>
      </c>
      <c r="E23" s="16">
        <f>D23/C23</f>
        <v>1.7102247191011235</v>
      </c>
      <c r="F23" s="16"/>
    </row>
    <row r="24" spans="1:6" s="41" customFormat="1" ht="17.25" customHeight="1">
      <c r="A24" s="12" t="s">
        <v>27</v>
      </c>
      <c r="B24" s="13">
        <v>18000</v>
      </c>
      <c r="C24" s="13">
        <v>18000</v>
      </c>
      <c r="D24" s="13">
        <v>19140</v>
      </c>
      <c r="E24" s="16">
        <f>D24/C24</f>
        <v>1.0633333333333332</v>
      </c>
      <c r="F24" s="16"/>
    </row>
    <row r="25" spans="1:6" s="41" customFormat="1" ht="17.25" customHeight="1">
      <c r="A25" s="12" t="s">
        <v>28</v>
      </c>
      <c r="B25" s="13">
        <v>4000</v>
      </c>
      <c r="C25" s="13">
        <v>4000</v>
      </c>
      <c r="D25" s="13">
        <v>9170</v>
      </c>
      <c r="E25" s="16">
        <f>D25/C25</f>
        <v>2.2925</v>
      </c>
      <c r="F25" s="16"/>
    </row>
    <row r="26" spans="1:6" s="41" customFormat="1" ht="17.25" customHeight="1">
      <c r="A26" s="12" t="s">
        <v>29</v>
      </c>
      <c r="B26" s="13">
        <v>45000</v>
      </c>
      <c r="C26" s="13">
        <v>45000</v>
      </c>
      <c r="D26" s="13">
        <v>23287</v>
      </c>
      <c r="E26" s="16">
        <f>D26/C26</f>
        <v>0.5174888888888889</v>
      </c>
      <c r="F26" s="16"/>
    </row>
    <row r="27" spans="1:6" s="41" customFormat="1" ht="17.25" customHeight="1">
      <c r="A27" s="12" t="s">
        <v>1315</v>
      </c>
      <c r="B27" s="13">
        <v>5000</v>
      </c>
      <c r="C27" s="13">
        <v>5000</v>
      </c>
      <c r="D27" s="13">
        <v>6000</v>
      </c>
      <c r="E27" s="16">
        <f>D27/C27</f>
        <v>1.2</v>
      </c>
      <c r="F27" s="16"/>
    </row>
    <row r="28" spans="1:6" s="41" customFormat="1" ht="17.25" customHeight="1">
      <c r="A28" s="12" t="s">
        <v>31</v>
      </c>
      <c r="B28" s="13">
        <v>2100</v>
      </c>
      <c r="C28" s="13">
        <v>2100</v>
      </c>
      <c r="D28" s="13">
        <v>8057</v>
      </c>
      <c r="E28" s="16">
        <f>D28/C28</f>
        <v>3.8366666666666664</v>
      </c>
      <c r="F28" s="18"/>
    </row>
    <row r="29" spans="1:6" s="41" customFormat="1" ht="17.25" customHeight="1">
      <c r="A29" s="37" t="s">
        <v>1316</v>
      </c>
      <c r="B29" s="20">
        <f>B22+B4</f>
        <v>251000</v>
      </c>
      <c r="C29" s="20">
        <f>C22+C4</f>
        <v>251000</v>
      </c>
      <c r="D29" s="20">
        <f>D4+D22</f>
        <v>257875</v>
      </c>
      <c r="E29" s="18">
        <f>D29/C29</f>
        <v>1.027390438247012</v>
      </c>
      <c r="F29" s="12"/>
    </row>
    <row r="30" spans="1:6" s="41" customFormat="1" ht="17.25" customHeight="1">
      <c r="A30" s="22" t="s">
        <v>33</v>
      </c>
      <c r="B30" s="20">
        <f>B31+B32</f>
        <v>0</v>
      </c>
      <c r="C30" s="20">
        <f>C31+C32</f>
        <v>0</v>
      </c>
      <c r="D30" s="20">
        <f>D31+D32</f>
        <v>141720</v>
      </c>
      <c r="E30" s="84"/>
      <c r="F30" s="33"/>
    </row>
    <row r="31" spans="1:6" s="41" customFormat="1" ht="17.25" customHeight="1">
      <c r="A31" s="24" t="s">
        <v>34</v>
      </c>
      <c r="B31" s="33"/>
      <c r="C31" s="33"/>
      <c r="D31" s="13">
        <v>9913</v>
      </c>
      <c r="E31" s="84"/>
      <c r="F31" s="33"/>
    </row>
    <row r="32" spans="1:6" s="41" customFormat="1" ht="17.25" customHeight="1">
      <c r="A32" s="24" t="s">
        <v>35</v>
      </c>
      <c r="B32" s="33"/>
      <c r="C32" s="33"/>
      <c r="D32" s="13">
        <v>131807</v>
      </c>
      <c r="E32" s="84"/>
      <c r="F32" s="12"/>
    </row>
    <row r="33" spans="1:6" s="41" customFormat="1" ht="17.25" customHeight="1">
      <c r="A33" s="27" t="s">
        <v>36</v>
      </c>
      <c r="B33" s="20">
        <f>B34+B42+B46</f>
        <v>0</v>
      </c>
      <c r="C33" s="20">
        <f>C34+C42+C46</f>
        <v>0</v>
      </c>
      <c r="D33" s="20">
        <f>D34+D42+D46</f>
        <v>556389</v>
      </c>
      <c r="E33" s="85"/>
      <c r="F33" s="12"/>
    </row>
    <row r="34" spans="1:6" s="44" customFormat="1" ht="17.25" customHeight="1">
      <c r="A34" s="36" t="s">
        <v>1317</v>
      </c>
      <c r="B34" s="20">
        <f>SUM(B36:B41)</f>
        <v>0</v>
      </c>
      <c r="C34" s="20">
        <f>SUM(C36:C41)</f>
        <v>0</v>
      </c>
      <c r="D34" s="20">
        <f>SUM(D35:D41)</f>
        <v>29646</v>
      </c>
      <c r="E34" s="84"/>
      <c r="F34" s="33"/>
    </row>
    <row r="35" spans="1:6" s="41" customFormat="1" ht="17.25" customHeight="1">
      <c r="A35" s="30" t="s">
        <v>38</v>
      </c>
      <c r="B35" s="20"/>
      <c r="C35" s="20"/>
      <c r="D35" s="13">
        <v>28459</v>
      </c>
      <c r="E35" s="85"/>
      <c r="F35" s="12"/>
    </row>
    <row r="36" spans="1:6" s="41" customFormat="1" ht="17.25" customHeight="1">
      <c r="A36" s="30" t="s">
        <v>39</v>
      </c>
      <c r="B36" s="12"/>
      <c r="C36" s="12"/>
      <c r="D36" s="13">
        <v>965</v>
      </c>
      <c r="E36" s="85"/>
      <c r="F36" s="12"/>
    </row>
    <row r="37" spans="1:6" s="41" customFormat="1" ht="17.25" customHeight="1">
      <c r="A37" s="30" t="s">
        <v>40</v>
      </c>
      <c r="B37" s="12"/>
      <c r="C37" s="12"/>
      <c r="D37" s="13">
        <v>9428</v>
      </c>
      <c r="E37" s="85"/>
      <c r="F37" s="12"/>
    </row>
    <row r="38" spans="1:6" s="41" customFormat="1" ht="17.25" customHeight="1">
      <c r="A38" s="30" t="s">
        <v>41</v>
      </c>
      <c r="B38" s="12"/>
      <c r="C38" s="12"/>
      <c r="D38" s="13">
        <v>19263</v>
      </c>
      <c r="E38" s="85"/>
      <c r="F38" s="12"/>
    </row>
    <row r="39" spans="1:6" s="41" customFormat="1" ht="17.25" customHeight="1">
      <c r="A39" s="30" t="s">
        <v>42</v>
      </c>
      <c r="B39" s="12"/>
      <c r="C39" s="12"/>
      <c r="D39" s="13">
        <v>0</v>
      </c>
      <c r="E39" s="85"/>
      <c r="F39" s="12"/>
    </row>
    <row r="40" spans="1:6" s="41" customFormat="1" ht="17.25" customHeight="1">
      <c r="A40" s="31" t="s">
        <v>43</v>
      </c>
      <c r="B40" s="12"/>
      <c r="C40" s="12"/>
      <c r="D40" s="13">
        <v>-15973</v>
      </c>
      <c r="E40" s="85"/>
      <c r="F40" s="12"/>
    </row>
    <row r="41" spans="1:6" s="41" customFormat="1" ht="17.25" customHeight="1">
      <c r="A41" s="31" t="s">
        <v>44</v>
      </c>
      <c r="B41" s="12"/>
      <c r="C41" s="12"/>
      <c r="D41" s="13">
        <v>-12496</v>
      </c>
      <c r="E41" s="85"/>
      <c r="F41" s="12"/>
    </row>
    <row r="42" spans="1:6" s="44" customFormat="1" ht="17.25" customHeight="1">
      <c r="A42" s="86" t="s">
        <v>1318</v>
      </c>
      <c r="B42" s="20">
        <f>SUM(B43:B45)</f>
        <v>0</v>
      </c>
      <c r="C42" s="20">
        <f>SUM(C43:C45)</f>
        <v>0</v>
      </c>
      <c r="D42" s="20">
        <f>SUM(D43:D45)</f>
        <v>301574</v>
      </c>
      <c r="E42" s="84"/>
      <c r="F42" s="33"/>
    </row>
    <row r="43" spans="1:6" s="41" customFormat="1" ht="17.25" customHeight="1">
      <c r="A43" s="30" t="s">
        <v>46</v>
      </c>
      <c r="B43" s="12"/>
      <c r="C43" s="12"/>
      <c r="D43" s="13">
        <v>75236</v>
      </c>
      <c r="E43" s="85"/>
      <c r="F43" s="12"/>
    </row>
    <row r="44" spans="1:6" s="41" customFormat="1" ht="17.25" customHeight="1">
      <c r="A44" s="30" t="s">
        <v>47</v>
      </c>
      <c r="B44" s="12"/>
      <c r="C44" s="12"/>
      <c r="D44" s="13">
        <v>34465</v>
      </c>
      <c r="E44" s="85"/>
      <c r="F44" s="33"/>
    </row>
    <row r="45" spans="1:6" s="41" customFormat="1" ht="17.25" customHeight="1">
      <c r="A45" s="12" t="s">
        <v>48</v>
      </c>
      <c r="B45" s="12"/>
      <c r="C45" s="12"/>
      <c r="D45" s="13">
        <v>191873</v>
      </c>
      <c r="E45" s="85"/>
      <c r="F45" s="33"/>
    </row>
    <row r="46" spans="1:6" s="41" customFormat="1" ht="17.25" customHeight="1">
      <c r="A46" s="33" t="s">
        <v>1319</v>
      </c>
      <c r="B46" s="12"/>
      <c r="C46" s="12"/>
      <c r="D46" s="20">
        <v>225169</v>
      </c>
      <c r="E46" s="84"/>
      <c r="F46" s="12"/>
    </row>
    <row r="47" spans="1:6" s="41" customFormat="1" ht="17.25" customHeight="1">
      <c r="A47" s="33" t="s">
        <v>1320</v>
      </c>
      <c r="B47" s="12"/>
      <c r="C47" s="12"/>
      <c r="D47" s="20">
        <v>34478</v>
      </c>
      <c r="E47" s="84"/>
      <c r="F47" s="12"/>
    </row>
    <row r="48" spans="1:6" s="41" customFormat="1" ht="17.25" customHeight="1">
      <c r="A48" s="27" t="s">
        <v>1321</v>
      </c>
      <c r="B48" s="12"/>
      <c r="C48" s="12"/>
      <c r="D48" s="20">
        <v>24347</v>
      </c>
      <c r="E48" s="85"/>
      <c r="F48" s="12"/>
    </row>
    <row r="49" spans="1:6" s="41" customFormat="1" ht="17.25" customHeight="1">
      <c r="A49" s="27" t="s">
        <v>1285</v>
      </c>
      <c r="B49" s="12"/>
      <c r="C49" s="12"/>
      <c r="D49" s="20">
        <v>30771</v>
      </c>
      <c r="E49" s="85"/>
      <c r="F49" s="12"/>
    </row>
    <row r="50" spans="1:5" ht="13.5">
      <c r="A50" s="27" t="s">
        <v>1322</v>
      </c>
      <c r="B50" s="12"/>
      <c r="C50" s="12"/>
      <c r="D50" s="20">
        <v>55590</v>
      </c>
      <c r="E50" s="85"/>
    </row>
    <row r="51" spans="1:5" ht="13.5">
      <c r="A51" s="37" t="s">
        <v>56</v>
      </c>
      <c r="B51" s="55"/>
      <c r="C51" s="55"/>
      <c r="D51" s="20">
        <f>D29+D30+D33+D47+D48+D50+D49</f>
        <v>1101170</v>
      </c>
      <c r="E51" s="85"/>
    </row>
  </sheetData>
  <sheetProtection/>
  <mergeCells count="2">
    <mergeCell ref="A1:F1"/>
    <mergeCell ref="E2:F2"/>
  </mergeCells>
  <printOptions horizontalCentered="1"/>
  <pageMargins left="0.7096334705202598" right="0.7096334705202598" top="0.8297573863052008" bottom="0.6700551415991596" header="0.5902039723133478" footer="0.309683488109919"/>
  <pageSetup fitToHeight="1" fitToWidth="1" horizontalDpi="600" verticalDpi="600" orientation="portrait" paperSize="9" r:id="rId1"/>
  <headerFooter>
    <oddFooter>&amp;L&amp;C&amp;"宋体,常规"&amp;11第 &amp;"宋体,常规"&amp;11&amp;P&amp;"宋体,常规"&amp;11 页，共 &amp;"宋体,常规"&amp;11&amp;N&amp;"宋体,常规"&amp;11 页&amp;R</oddFooter>
  </headerFooter>
</worksheet>
</file>

<file path=xl/worksheets/sheet50.xml><?xml version="1.0" encoding="utf-8"?>
<worksheet xmlns="http://schemas.openxmlformats.org/spreadsheetml/2006/main" xmlns:r="http://schemas.openxmlformats.org/officeDocument/2006/relationships">
  <dimension ref="A1:C9"/>
  <sheetViews>
    <sheetView defaultGridColor="0" colorId="23" workbookViewId="0" topLeftCell="A1">
      <selection activeCell="D6" sqref="D6"/>
    </sheetView>
  </sheetViews>
  <sheetFormatPr defaultColWidth="9.00390625" defaultRowHeight="29.25" customHeight="1"/>
  <cols>
    <col min="1" max="1" width="37.50390625" style="1" customWidth="1"/>
    <col min="2" max="2" width="27.875" style="1" customWidth="1"/>
    <col min="3" max="3" width="40.375" style="1" customWidth="1"/>
    <col min="4" max="16384" width="10.00390625" style="1" customWidth="1"/>
  </cols>
  <sheetData>
    <row r="1" spans="1:3" ht="29.25" customHeight="1">
      <c r="A1" s="301" t="s">
        <v>3394</v>
      </c>
      <c r="B1" s="301"/>
      <c r="C1" s="301"/>
    </row>
    <row r="2" spans="1:3" ht="29.25" customHeight="1">
      <c r="A2" s="302"/>
      <c r="B2" s="302"/>
      <c r="C2" s="302" t="s">
        <v>3395</v>
      </c>
    </row>
    <row r="3" spans="1:3" ht="29.25" customHeight="1">
      <c r="A3" s="303" t="s">
        <v>3396</v>
      </c>
      <c r="B3" s="303" t="s">
        <v>3397</v>
      </c>
      <c r="C3" s="303" t="s">
        <v>3398</v>
      </c>
    </row>
    <row r="4" spans="1:3" ht="29.25" customHeight="1">
      <c r="A4" s="235" t="s">
        <v>3399</v>
      </c>
      <c r="B4" s="304">
        <v>19.594590975</v>
      </c>
      <c r="C4" s="304">
        <v>7.3767585104</v>
      </c>
    </row>
    <row r="5" spans="1:3" ht="29.25" customHeight="1">
      <c r="A5" s="305" t="s">
        <v>3400</v>
      </c>
      <c r="B5" s="304">
        <v>15.723590975</v>
      </c>
      <c r="C5" s="304">
        <v>6.7777585104</v>
      </c>
    </row>
    <row r="6" spans="1:3" ht="29.25" customHeight="1">
      <c r="A6" s="305" t="s">
        <v>3401</v>
      </c>
      <c r="B6" s="304">
        <v>3.871</v>
      </c>
      <c r="C6" s="304">
        <v>0.599</v>
      </c>
    </row>
    <row r="7" spans="1:3" ht="29.25" customHeight="1">
      <c r="A7" s="235" t="s">
        <v>3402</v>
      </c>
      <c r="B7" s="304">
        <v>3.2695666958</v>
      </c>
      <c r="C7" s="304">
        <v>2.72664739563105</v>
      </c>
    </row>
    <row r="8" spans="1:3" ht="29.25" customHeight="1">
      <c r="A8" s="305" t="s">
        <v>3400</v>
      </c>
      <c r="B8" s="304">
        <v>2.6501346517</v>
      </c>
      <c r="C8" s="304">
        <v>2.21123739796093</v>
      </c>
    </row>
    <row r="9" spans="1:3" ht="29.25" customHeight="1">
      <c r="A9" s="305" t="s">
        <v>3401</v>
      </c>
      <c r="B9" s="304">
        <v>0.6194320441</v>
      </c>
      <c r="C9" s="304">
        <v>0.515409997670121</v>
      </c>
    </row>
  </sheetData>
  <mergeCells count="1">
    <mergeCell ref="A1:C1"/>
  </mergeCells>
  <printOptions/>
  <pageMargins left="0.7006068867961253" right="0.7006068867961253" top="0.7519893289551022" bottom="0.7519893289551022" header="0.29926813962891347" footer="0.29926813962891347"/>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1418"/>
  <sheetViews>
    <sheetView showZeros="0" defaultGridColor="0" colorId="23" workbookViewId="0" topLeftCell="B1">
      <selection activeCell="J13" sqref="J13"/>
    </sheetView>
  </sheetViews>
  <sheetFormatPr defaultColWidth="9.00390625" defaultRowHeight="13.5"/>
  <cols>
    <col min="1" max="1" width="9.50390625" style="1" hidden="1" customWidth="1"/>
    <col min="2" max="2" width="49.125" style="1" customWidth="1"/>
    <col min="3" max="3" width="19.25390625" style="1" customWidth="1"/>
    <col min="4" max="16384" width="9.50390625" style="1" customWidth="1"/>
  </cols>
  <sheetData>
    <row r="1" spans="1:3" ht="18.75" customHeight="1">
      <c r="A1" s="38"/>
      <c r="B1" s="39" t="s">
        <v>1323</v>
      </c>
      <c r="C1" s="39"/>
    </row>
    <row r="2" spans="1:3" ht="18" customHeight="1">
      <c r="A2" s="38"/>
      <c r="B2" s="38"/>
      <c r="C2" s="40" t="s">
        <v>58</v>
      </c>
    </row>
    <row r="3" spans="1:4" s="41" customFormat="1" ht="15" customHeight="1">
      <c r="A3" s="42" t="s">
        <v>59</v>
      </c>
      <c r="B3" s="42" t="s">
        <v>60</v>
      </c>
      <c r="C3" s="42" t="s">
        <v>61</v>
      </c>
      <c r="D3" s="43"/>
    </row>
    <row r="4" spans="1:3" s="44" customFormat="1" ht="15" customHeight="1">
      <c r="A4" s="48">
        <v>201</v>
      </c>
      <c r="B4" s="46" t="s">
        <v>62</v>
      </c>
      <c r="C4" s="87">
        <f>SUM(C5,C17,C26,C38,C50,C61,C72,C84,C93,C103,C118,C127,C138,C150,C160,C173,C180,C187,C196,C202,C209,C217,C224,C230,C236,C242,C248,C254)</f>
        <v>54574</v>
      </c>
    </row>
    <row r="5" spans="1:3" s="41" customFormat="1" ht="15" customHeight="1">
      <c r="A5" s="48">
        <v>20101</v>
      </c>
      <c r="B5" s="46" t="s">
        <v>63</v>
      </c>
      <c r="C5" s="87">
        <f>SUM(C6:C16)</f>
        <v>1978</v>
      </c>
    </row>
    <row r="6" spans="1:3" s="41" customFormat="1" ht="15" customHeight="1">
      <c r="A6" s="48">
        <v>2010101</v>
      </c>
      <c r="B6" s="49" t="s">
        <v>64</v>
      </c>
      <c r="C6" s="87">
        <v>1064</v>
      </c>
    </row>
    <row r="7" spans="1:3" s="41" customFormat="1" ht="15" customHeight="1">
      <c r="A7" s="48">
        <v>2010102</v>
      </c>
      <c r="B7" s="49" t="s">
        <v>65</v>
      </c>
      <c r="C7" s="87">
        <v>537</v>
      </c>
    </row>
    <row r="8" spans="1:3" s="41" customFormat="1" ht="15" customHeight="1">
      <c r="A8" s="48">
        <v>2010103</v>
      </c>
      <c r="B8" s="49" t="s">
        <v>66</v>
      </c>
      <c r="C8" s="87">
        <v>0</v>
      </c>
    </row>
    <row r="9" spans="1:3" s="41" customFormat="1" ht="15" customHeight="1">
      <c r="A9" s="48">
        <v>2010104</v>
      </c>
      <c r="B9" s="49" t="s">
        <v>67</v>
      </c>
      <c r="C9" s="87">
        <v>142</v>
      </c>
    </row>
    <row r="10" spans="1:3" s="41" customFormat="1" ht="15" customHeight="1">
      <c r="A10" s="48">
        <v>2010105</v>
      </c>
      <c r="B10" s="49" t="s">
        <v>68</v>
      </c>
      <c r="C10" s="87">
        <v>8</v>
      </c>
    </row>
    <row r="11" spans="1:3" s="41" customFormat="1" ht="15" customHeight="1">
      <c r="A11" s="48">
        <v>2010106</v>
      </c>
      <c r="B11" s="49" t="s">
        <v>69</v>
      </c>
      <c r="C11" s="87">
        <v>48</v>
      </c>
    </row>
    <row r="12" spans="1:3" s="41" customFormat="1" ht="15" customHeight="1">
      <c r="A12" s="48">
        <v>2010107</v>
      </c>
      <c r="B12" s="49" t="s">
        <v>70</v>
      </c>
      <c r="C12" s="87">
        <v>0</v>
      </c>
    </row>
    <row r="13" spans="1:3" s="41" customFormat="1" ht="15" customHeight="1">
      <c r="A13" s="48">
        <v>2010108</v>
      </c>
      <c r="B13" s="49" t="s">
        <v>71</v>
      </c>
      <c r="C13" s="87">
        <v>89</v>
      </c>
    </row>
    <row r="14" spans="1:3" s="41" customFormat="1" ht="15" customHeight="1">
      <c r="A14" s="48">
        <v>2010109</v>
      </c>
      <c r="B14" s="49" t="s">
        <v>72</v>
      </c>
      <c r="C14" s="87">
        <v>0</v>
      </c>
    </row>
    <row r="15" spans="1:3" s="41" customFormat="1" ht="15" customHeight="1">
      <c r="A15" s="48">
        <v>2010150</v>
      </c>
      <c r="B15" s="49" t="s">
        <v>73</v>
      </c>
      <c r="C15" s="87">
        <v>90</v>
      </c>
    </row>
    <row r="16" spans="1:3" s="44" customFormat="1" ht="15" customHeight="1">
      <c r="A16" s="48">
        <v>2010199</v>
      </c>
      <c r="B16" s="49" t="s">
        <v>74</v>
      </c>
      <c r="C16" s="87">
        <v>0</v>
      </c>
    </row>
    <row r="17" spans="1:3" s="41" customFormat="1" ht="15" customHeight="1">
      <c r="A17" s="48">
        <v>20102</v>
      </c>
      <c r="B17" s="46" t="s">
        <v>75</v>
      </c>
      <c r="C17" s="87">
        <f>SUM(C18:C25)</f>
        <v>1409</v>
      </c>
    </row>
    <row r="18" spans="1:3" s="41" customFormat="1" ht="15" customHeight="1">
      <c r="A18" s="48">
        <v>2010201</v>
      </c>
      <c r="B18" s="49" t="s">
        <v>64</v>
      </c>
      <c r="C18" s="87">
        <v>925</v>
      </c>
    </row>
    <row r="19" spans="1:3" s="41" customFormat="1" ht="15" customHeight="1">
      <c r="A19" s="48">
        <v>2010202</v>
      </c>
      <c r="B19" s="49" t="s">
        <v>65</v>
      </c>
      <c r="C19" s="87">
        <v>253</v>
      </c>
    </row>
    <row r="20" spans="1:3" s="41" customFormat="1" ht="15" customHeight="1">
      <c r="A20" s="48">
        <v>2010203</v>
      </c>
      <c r="B20" s="49" t="s">
        <v>66</v>
      </c>
      <c r="C20" s="87">
        <v>0</v>
      </c>
    </row>
    <row r="21" spans="1:3" s="41" customFormat="1" ht="15" customHeight="1">
      <c r="A21" s="48">
        <v>2010204</v>
      </c>
      <c r="B21" s="49" t="s">
        <v>76</v>
      </c>
      <c r="C21" s="87">
        <v>100</v>
      </c>
    </row>
    <row r="22" spans="1:3" s="41" customFormat="1" ht="15" customHeight="1">
      <c r="A22" s="48">
        <v>2010205</v>
      </c>
      <c r="B22" s="49" t="s">
        <v>77</v>
      </c>
      <c r="C22" s="87">
        <v>108</v>
      </c>
    </row>
    <row r="23" spans="1:3" s="41" customFormat="1" ht="15" customHeight="1">
      <c r="A23" s="48">
        <v>2010206</v>
      </c>
      <c r="B23" s="49" t="s">
        <v>78</v>
      </c>
      <c r="C23" s="87">
        <v>12</v>
      </c>
    </row>
    <row r="24" spans="1:3" s="41" customFormat="1" ht="15" customHeight="1">
      <c r="A24" s="48">
        <v>2010250</v>
      </c>
      <c r="B24" s="49" t="s">
        <v>73</v>
      </c>
      <c r="C24" s="87">
        <v>0</v>
      </c>
    </row>
    <row r="25" spans="1:3" s="44" customFormat="1" ht="15" customHeight="1">
      <c r="A25" s="48">
        <v>2010299</v>
      </c>
      <c r="B25" s="49" t="s">
        <v>79</v>
      </c>
      <c r="C25" s="87">
        <v>11</v>
      </c>
    </row>
    <row r="26" spans="1:3" s="41" customFormat="1" ht="15" customHeight="1">
      <c r="A26" s="48">
        <v>20103</v>
      </c>
      <c r="B26" s="46" t="s">
        <v>80</v>
      </c>
      <c r="C26" s="87">
        <f>SUM(C27:C37)</f>
        <v>10315</v>
      </c>
    </row>
    <row r="27" spans="1:3" s="41" customFormat="1" ht="15" customHeight="1">
      <c r="A27" s="48">
        <v>2010301</v>
      </c>
      <c r="B27" s="49" t="s">
        <v>64</v>
      </c>
      <c r="C27" s="87">
        <v>4958</v>
      </c>
    </row>
    <row r="28" spans="1:3" s="41" customFormat="1" ht="15" customHeight="1">
      <c r="A28" s="48">
        <v>2010302</v>
      </c>
      <c r="B28" s="49" t="s">
        <v>65</v>
      </c>
      <c r="C28" s="87">
        <v>2825</v>
      </c>
    </row>
    <row r="29" spans="1:3" s="41" customFormat="1" ht="15" customHeight="1">
      <c r="A29" s="48">
        <v>2010303</v>
      </c>
      <c r="B29" s="49" t="s">
        <v>66</v>
      </c>
      <c r="C29" s="87">
        <v>154</v>
      </c>
    </row>
    <row r="30" spans="1:3" s="41" customFormat="1" ht="15" customHeight="1">
      <c r="A30" s="48">
        <v>2010304</v>
      </c>
      <c r="B30" s="49" t="s">
        <v>81</v>
      </c>
      <c r="C30" s="87">
        <v>0</v>
      </c>
    </row>
    <row r="31" spans="1:3" s="41" customFormat="1" ht="15" customHeight="1">
      <c r="A31" s="48">
        <v>2010305</v>
      </c>
      <c r="B31" s="49" t="s">
        <v>82</v>
      </c>
      <c r="C31" s="87">
        <v>0</v>
      </c>
    </row>
    <row r="32" spans="1:3" s="41" customFormat="1" ht="15" customHeight="1">
      <c r="A32" s="48">
        <v>2010306</v>
      </c>
      <c r="B32" s="49" t="s">
        <v>83</v>
      </c>
      <c r="C32" s="87">
        <v>0</v>
      </c>
    </row>
    <row r="33" spans="1:3" s="41" customFormat="1" ht="15" customHeight="1">
      <c r="A33" s="48">
        <v>2010307</v>
      </c>
      <c r="B33" s="49" t="s">
        <v>84</v>
      </c>
      <c r="C33" s="87">
        <v>0</v>
      </c>
    </row>
    <row r="34" spans="1:3" s="41" customFormat="1" ht="15" customHeight="1">
      <c r="A34" s="48">
        <v>2010308</v>
      </c>
      <c r="B34" s="49" t="s">
        <v>85</v>
      </c>
      <c r="C34" s="87">
        <v>313</v>
      </c>
    </row>
    <row r="35" spans="1:3" s="41" customFormat="1" ht="15" customHeight="1">
      <c r="A35" s="48">
        <v>2010309</v>
      </c>
      <c r="B35" s="49" t="s">
        <v>86</v>
      </c>
      <c r="C35" s="87">
        <v>0</v>
      </c>
    </row>
    <row r="36" spans="1:3" s="41" customFormat="1" ht="15" customHeight="1">
      <c r="A36" s="48">
        <v>2010350</v>
      </c>
      <c r="B36" s="49" t="s">
        <v>73</v>
      </c>
      <c r="C36" s="87">
        <v>815</v>
      </c>
    </row>
    <row r="37" spans="1:3" s="44" customFormat="1" ht="15" customHeight="1">
      <c r="A37" s="48">
        <v>2010399</v>
      </c>
      <c r="B37" s="49" t="s">
        <v>87</v>
      </c>
      <c r="C37" s="87">
        <v>1250</v>
      </c>
    </row>
    <row r="38" spans="1:3" s="41" customFormat="1" ht="15" customHeight="1">
      <c r="A38" s="48">
        <v>20104</v>
      </c>
      <c r="B38" s="46" t="s">
        <v>88</v>
      </c>
      <c r="C38" s="87">
        <f>SUM(C39:C49)</f>
        <v>1956</v>
      </c>
    </row>
    <row r="39" spans="1:3" s="41" customFormat="1" ht="15" customHeight="1">
      <c r="A39" s="48">
        <v>2010401</v>
      </c>
      <c r="B39" s="49" t="s">
        <v>64</v>
      </c>
      <c r="C39" s="87">
        <v>1356</v>
      </c>
    </row>
    <row r="40" spans="1:3" s="41" customFormat="1" ht="15" customHeight="1">
      <c r="A40" s="48">
        <v>2010402</v>
      </c>
      <c r="B40" s="49" t="s">
        <v>65</v>
      </c>
      <c r="C40" s="87">
        <v>339</v>
      </c>
    </row>
    <row r="41" spans="1:3" s="41" customFormat="1" ht="15" customHeight="1">
      <c r="A41" s="48">
        <v>2010403</v>
      </c>
      <c r="B41" s="49" t="s">
        <v>66</v>
      </c>
      <c r="C41" s="87">
        <v>0</v>
      </c>
    </row>
    <row r="42" spans="1:3" s="41" customFormat="1" ht="15" customHeight="1">
      <c r="A42" s="48">
        <v>2010404</v>
      </c>
      <c r="B42" s="49" t="s">
        <v>89</v>
      </c>
      <c r="C42" s="87">
        <v>20</v>
      </c>
    </row>
    <row r="43" spans="1:3" s="41" customFormat="1" ht="15" customHeight="1">
      <c r="A43" s="48">
        <v>2010405</v>
      </c>
      <c r="B43" s="49" t="s">
        <v>90</v>
      </c>
      <c r="C43" s="87">
        <v>0</v>
      </c>
    </row>
    <row r="44" spans="1:3" s="41" customFormat="1" ht="15" customHeight="1">
      <c r="A44" s="48">
        <v>2010406</v>
      </c>
      <c r="B44" s="49" t="s">
        <v>91</v>
      </c>
      <c r="C44" s="87">
        <v>0</v>
      </c>
    </row>
    <row r="45" spans="1:3" s="41" customFormat="1" ht="15" customHeight="1">
      <c r="A45" s="48">
        <v>2010407</v>
      </c>
      <c r="B45" s="49" t="s">
        <v>92</v>
      </c>
      <c r="C45" s="87">
        <v>0</v>
      </c>
    </row>
    <row r="46" spans="1:3" s="41" customFormat="1" ht="15" customHeight="1">
      <c r="A46" s="48">
        <v>2010408</v>
      </c>
      <c r="B46" s="49" t="s">
        <v>93</v>
      </c>
      <c r="C46" s="87">
        <v>24</v>
      </c>
    </row>
    <row r="47" spans="1:3" s="41" customFormat="1" ht="15" customHeight="1">
      <c r="A47" s="48">
        <v>2010409</v>
      </c>
      <c r="B47" s="49" t="s">
        <v>94</v>
      </c>
      <c r="C47" s="87">
        <v>0</v>
      </c>
    </row>
    <row r="48" spans="1:3" s="41" customFormat="1" ht="15" customHeight="1">
      <c r="A48" s="48">
        <v>2010450</v>
      </c>
      <c r="B48" s="49" t="s">
        <v>73</v>
      </c>
      <c r="C48" s="87">
        <v>138</v>
      </c>
    </row>
    <row r="49" spans="1:3" s="44" customFormat="1" ht="15" customHeight="1">
      <c r="A49" s="48">
        <v>2010499</v>
      </c>
      <c r="B49" s="49" t="s">
        <v>95</v>
      </c>
      <c r="C49" s="87">
        <v>79</v>
      </c>
    </row>
    <row r="50" spans="1:3" s="41" customFormat="1" ht="15" customHeight="1">
      <c r="A50" s="48">
        <v>20105</v>
      </c>
      <c r="B50" s="46" t="s">
        <v>96</v>
      </c>
      <c r="C50" s="87">
        <f>SUM(C51:C60)</f>
        <v>1109</v>
      </c>
    </row>
    <row r="51" spans="1:3" s="41" customFormat="1" ht="15" customHeight="1">
      <c r="A51" s="48">
        <v>2010501</v>
      </c>
      <c r="B51" s="49" t="s">
        <v>64</v>
      </c>
      <c r="C51" s="87">
        <v>759</v>
      </c>
    </row>
    <row r="52" spans="1:3" s="41" customFormat="1" ht="15" customHeight="1">
      <c r="A52" s="48">
        <v>2010502</v>
      </c>
      <c r="B52" s="49" t="s">
        <v>65</v>
      </c>
      <c r="C52" s="87">
        <v>89</v>
      </c>
    </row>
    <row r="53" spans="1:3" s="41" customFormat="1" ht="15" customHeight="1">
      <c r="A53" s="48">
        <v>2010503</v>
      </c>
      <c r="B53" s="49" t="s">
        <v>66</v>
      </c>
      <c r="C53" s="87">
        <v>0</v>
      </c>
    </row>
    <row r="54" spans="1:3" s="41" customFormat="1" ht="15" customHeight="1">
      <c r="A54" s="48">
        <v>2010504</v>
      </c>
      <c r="B54" s="49" t="s">
        <v>97</v>
      </c>
      <c r="C54" s="87">
        <v>0</v>
      </c>
    </row>
    <row r="55" spans="1:3" s="41" customFormat="1" ht="15" customHeight="1">
      <c r="A55" s="48">
        <v>2010505</v>
      </c>
      <c r="B55" s="49" t="s">
        <v>98</v>
      </c>
      <c r="C55" s="87">
        <v>42</v>
      </c>
    </row>
    <row r="56" spans="1:3" s="41" customFormat="1" ht="15" customHeight="1">
      <c r="A56" s="48">
        <v>2010506</v>
      </c>
      <c r="B56" s="49" t="s">
        <v>99</v>
      </c>
      <c r="C56" s="87">
        <v>0</v>
      </c>
    </row>
    <row r="57" spans="1:3" s="41" customFormat="1" ht="15" customHeight="1">
      <c r="A57" s="48">
        <v>2010507</v>
      </c>
      <c r="B57" s="49" t="s">
        <v>100</v>
      </c>
      <c r="C57" s="87">
        <v>54</v>
      </c>
    </row>
    <row r="58" spans="1:3" s="41" customFormat="1" ht="15" customHeight="1">
      <c r="A58" s="48">
        <v>2010508</v>
      </c>
      <c r="B58" s="49" t="s">
        <v>101</v>
      </c>
      <c r="C58" s="87">
        <v>73</v>
      </c>
    </row>
    <row r="59" spans="1:3" s="41" customFormat="1" ht="15" customHeight="1">
      <c r="A59" s="48">
        <v>2010550</v>
      </c>
      <c r="B59" s="49" t="s">
        <v>73</v>
      </c>
      <c r="C59" s="87">
        <v>78</v>
      </c>
    </row>
    <row r="60" spans="1:3" s="44" customFormat="1" ht="15" customHeight="1">
      <c r="A60" s="48">
        <v>2010599</v>
      </c>
      <c r="B60" s="49" t="s">
        <v>102</v>
      </c>
      <c r="C60" s="87">
        <v>14</v>
      </c>
    </row>
    <row r="61" spans="1:3" s="41" customFormat="1" ht="15" customHeight="1">
      <c r="A61" s="48">
        <v>20106</v>
      </c>
      <c r="B61" s="46" t="s">
        <v>103</v>
      </c>
      <c r="C61" s="87">
        <f>SUM(C62:C71)</f>
        <v>3001</v>
      </c>
    </row>
    <row r="62" spans="1:3" s="41" customFormat="1" ht="15" customHeight="1">
      <c r="A62" s="48">
        <v>2010601</v>
      </c>
      <c r="B62" s="49" t="s">
        <v>64</v>
      </c>
      <c r="C62" s="87">
        <v>1820</v>
      </c>
    </row>
    <row r="63" spans="1:3" s="41" customFormat="1" ht="15" customHeight="1">
      <c r="A63" s="48">
        <v>2010602</v>
      </c>
      <c r="B63" s="49" t="s">
        <v>65</v>
      </c>
      <c r="C63" s="87">
        <v>930</v>
      </c>
    </row>
    <row r="64" spans="1:3" s="41" customFormat="1" ht="15" customHeight="1">
      <c r="A64" s="48">
        <v>2010603</v>
      </c>
      <c r="B64" s="49" t="s">
        <v>66</v>
      </c>
      <c r="C64" s="87">
        <v>0</v>
      </c>
    </row>
    <row r="65" spans="1:3" s="41" customFormat="1" ht="15" customHeight="1">
      <c r="A65" s="48">
        <v>2010604</v>
      </c>
      <c r="B65" s="49" t="s">
        <v>104</v>
      </c>
      <c r="C65" s="87">
        <v>0</v>
      </c>
    </row>
    <row r="66" spans="1:3" s="41" customFormat="1" ht="15" customHeight="1">
      <c r="A66" s="48">
        <v>2010605</v>
      </c>
      <c r="B66" s="49" t="s">
        <v>105</v>
      </c>
      <c r="C66" s="87">
        <v>35</v>
      </c>
    </row>
    <row r="67" spans="1:3" s="41" customFormat="1" ht="15" customHeight="1">
      <c r="A67" s="48">
        <v>2010606</v>
      </c>
      <c r="B67" s="49" t="s">
        <v>106</v>
      </c>
      <c r="C67" s="87">
        <v>0</v>
      </c>
    </row>
    <row r="68" spans="1:3" s="41" customFormat="1" ht="15" customHeight="1">
      <c r="A68" s="48">
        <v>2010607</v>
      </c>
      <c r="B68" s="49" t="s">
        <v>107</v>
      </c>
      <c r="C68" s="87">
        <v>7</v>
      </c>
    </row>
    <row r="69" spans="1:3" s="41" customFormat="1" ht="15" customHeight="1">
      <c r="A69" s="48">
        <v>2010608</v>
      </c>
      <c r="B69" s="49" t="s">
        <v>108</v>
      </c>
      <c r="C69" s="87">
        <v>0</v>
      </c>
    </row>
    <row r="70" spans="1:3" s="41" customFormat="1" ht="15" customHeight="1">
      <c r="A70" s="48">
        <v>2010650</v>
      </c>
      <c r="B70" s="49" t="s">
        <v>73</v>
      </c>
      <c r="C70" s="87">
        <v>209</v>
      </c>
    </row>
    <row r="71" spans="1:3" s="44" customFormat="1" ht="15" customHeight="1">
      <c r="A71" s="48">
        <v>2010699</v>
      </c>
      <c r="B71" s="49" t="s">
        <v>109</v>
      </c>
      <c r="C71" s="87">
        <v>0</v>
      </c>
    </row>
    <row r="72" spans="1:3" s="41" customFormat="1" ht="15" customHeight="1">
      <c r="A72" s="48">
        <v>20107</v>
      </c>
      <c r="B72" s="46" t="s">
        <v>110</v>
      </c>
      <c r="C72" s="87">
        <f>SUM(C73:C83)</f>
        <v>2859</v>
      </c>
    </row>
    <row r="73" spans="1:3" s="41" customFormat="1" ht="15" customHeight="1">
      <c r="A73" s="48">
        <v>2010701</v>
      </c>
      <c r="B73" s="49" t="s">
        <v>64</v>
      </c>
      <c r="C73" s="87">
        <v>0</v>
      </c>
    </row>
    <row r="74" spans="1:3" s="41" customFormat="1" ht="15" customHeight="1">
      <c r="A74" s="48">
        <v>2010702</v>
      </c>
      <c r="B74" s="49" t="s">
        <v>65</v>
      </c>
      <c r="C74" s="87">
        <v>2747</v>
      </c>
    </row>
    <row r="75" spans="1:3" s="41" customFormat="1" ht="15" customHeight="1">
      <c r="A75" s="48">
        <v>2010703</v>
      </c>
      <c r="B75" s="49" t="s">
        <v>66</v>
      </c>
      <c r="C75" s="87">
        <v>0</v>
      </c>
    </row>
    <row r="76" spans="1:3" s="41" customFormat="1" ht="15" customHeight="1">
      <c r="A76" s="48">
        <v>2010704</v>
      </c>
      <c r="B76" s="49" t="s">
        <v>111</v>
      </c>
      <c r="C76" s="87">
        <v>0</v>
      </c>
    </row>
    <row r="77" spans="1:3" s="41" customFormat="1" ht="15" customHeight="1">
      <c r="A77" s="48">
        <v>2010705</v>
      </c>
      <c r="B77" s="49" t="s">
        <v>112</v>
      </c>
      <c r="C77" s="87">
        <v>0</v>
      </c>
    </row>
    <row r="78" spans="1:3" s="41" customFormat="1" ht="15" customHeight="1">
      <c r="A78" s="48">
        <v>2010706</v>
      </c>
      <c r="B78" s="49" t="s">
        <v>113</v>
      </c>
      <c r="C78" s="87">
        <v>0</v>
      </c>
    </row>
    <row r="79" spans="1:3" s="41" customFormat="1" ht="15" customHeight="1">
      <c r="A79" s="48">
        <v>2010707</v>
      </c>
      <c r="B79" s="49" t="s">
        <v>114</v>
      </c>
      <c r="C79" s="87">
        <v>0</v>
      </c>
    </row>
    <row r="80" spans="1:3" s="41" customFormat="1" ht="15" customHeight="1">
      <c r="A80" s="48">
        <v>2010708</v>
      </c>
      <c r="B80" s="49" t="s">
        <v>115</v>
      </c>
      <c r="C80" s="87">
        <v>0</v>
      </c>
    </row>
    <row r="81" spans="1:3" s="41" customFormat="1" ht="15" customHeight="1">
      <c r="A81" s="48">
        <v>2010709</v>
      </c>
      <c r="B81" s="49" t="s">
        <v>107</v>
      </c>
      <c r="C81" s="87">
        <v>0</v>
      </c>
    </row>
    <row r="82" spans="1:3" s="41" customFormat="1" ht="15" customHeight="1">
      <c r="A82" s="48">
        <v>2010750</v>
      </c>
      <c r="B82" s="49" t="s">
        <v>73</v>
      </c>
      <c r="C82" s="87">
        <v>0</v>
      </c>
    </row>
    <row r="83" spans="1:3" s="44" customFormat="1" ht="15" customHeight="1">
      <c r="A83" s="48">
        <v>2010799</v>
      </c>
      <c r="B83" s="49" t="s">
        <v>116</v>
      </c>
      <c r="C83" s="87">
        <v>112</v>
      </c>
    </row>
    <row r="84" spans="1:3" s="41" customFormat="1" ht="15" customHeight="1">
      <c r="A84" s="48">
        <v>20108</v>
      </c>
      <c r="B84" s="46" t="s">
        <v>117</v>
      </c>
      <c r="C84" s="87">
        <f>SUM(C85:C92)</f>
        <v>1019</v>
      </c>
    </row>
    <row r="85" spans="1:3" s="41" customFormat="1" ht="15" customHeight="1">
      <c r="A85" s="48">
        <v>2010801</v>
      </c>
      <c r="B85" s="49" t="s">
        <v>64</v>
      </c>
      <c r="C85" s="87">
        <v>794</v>
      </c>
    </row>
    <row r="86" spans="1:3" s="41" customFormat="1" ht="15" customHeight="1">
      <c r="A86" s="48">
        <v>2010802</v>
      </c>
      <c r="B86" s="49" t="s">
        <v>65</v>
      </c>
      <c r="C86" s="87">
        <v>205</v>
      </c>
    </row>
    <row r="87" spans="1:3" s="41" customFormat="1" ht="15" customHeight="1">
      <c r="A87" s="48">
        <v>2010803</v>
      </c>
      <c r="B87" s="49" t="s">
        <v>66</v>
      </c>
      <c r="C87" s="87">
        <v>0</v>
      </c>
    </row>
    <row r="88" spans="1:3" s="41" customFormat="1" ht="15" customHeight="1">
      <c r="A88" s="48">
        <v>2010804</v>
      </c>
      <c r="B88" s="49" t="s">
        <v>118</v>
      </c>
      <c r="C88" s="87">
        <v>0</v>
      </c>
    </row>
    <row r="89" spans="1:3" s="41" customFormat="1" ht="15" customHeight="1">
      <c r="A89" s="48">
        <v>2010805</v>
      </c>
      <c r="B89" s="49" t="s">
        <v>119</v>
      </c>
      <c r="C89" s="87">
        <v>0</v>
      </c>
    </row>
    <row r="90" spans="1:3" s="41" customFormat="1" ht="15" customHeight="1">
      <c r="A90" s="48">
        <v>2010806</v>
      </c>
      <c r="B90" s="49" t="s">
        <v>107</v>
      </c>
      <c r="C90" s="87">
        <v>0</v>
      </c>
    </row>
    <row r="91" spans="1:3" s="41" customFormat="1" ht="15" customHeight="1">
      <c r="A91" s="48">
        <v>2010850</v>
      </c>
      <c r="B91" s="49" t="s">
        <v>73</v>
      </c>
      <c r="C91" s="87">
        <v>20</v>
      </c>
    </row>
    <row r="92" spans="1:3" s="44" customFormat="1" ht="15" customHeight="1">
      <c r="A92" s="48">
        <v>2010899</v>
      </c>
      <c r="B92" s="49" t="s">
        <v>120</v>
      </c>
      <c r="C92" s="87">
        <v>0</v>
      </c>
    </row>
    <row r="93" spans="1:3" s="41" customFormat="1" ht="15" customHeight="1">
      <c r="A93" s="48">
        <v>20109</v>
      </c>
      <c r="B93" s="46" t="s">
        <v>121</v>
      </c>
      <c r="C93" s="87">
        <f>SUM(C94:C102)</f>
        <v>93</v>
      </c>
    </row>
    <row r="94" spans="1:3" s="41" customFormat="1" ht="15" customHeight="1">
      <c r="A94" s="48">
        <v>2010901</v>
      </c>
      <c r="B94" s="49" t="s">
        <v>64</v>
      </c>
      <c r="C94" s="87">
        <v>0</v>
      </c>
    </row>
    <row r="95" spans="1:3" s="41" customFormat="1" ht="15" customHeight="1">
      <c r="A95" s="48">
        <v>2010902</v>
      </c>
      <c r="B95" s="49" t="s">
        <v>65</v>
      </c>
      <c r="C95" s="87">
        <v>93</v>
      </c>
    </row>
    <row r="96" spans="1:3" s="41" customFormat="1" ht="15" customHeight="1">
      <c r="A96" s="48">
        <v>2010903</v>
      </c>
      <c r="B96" s="49" t="s">
        <v>66</v>
      </c>
      <c r="C96" s="87">
        <v>0</v>
      </c>
    </row>
    <row r="97" spans="1:3" s="41" customFormat="1" ht="15" customHeight="1">
      <c r="A97" s="48">
        <v>2010904</v>
      </c>
      <c r="B97" s="49" t="s">
        <v>122</v>
      </c>
      <c r="C97" s="87">
        <v>0</v>
      </c>
    </row>
    <row r="98" spans="1:3" s="41" customFormat="1" ht="15" customHeight="1">
      <c r="A98" s="48">
        <v>2010905</v>
      </c>
      <c r="B98" s="49" t="s">
        <v>123</v>
      </c>
      <c r="C98" s="87">
        <v>0</v>
      </c>
    </row>
    <row r="99" spans="1:3" s="41" customFormat="1" ht="15" customHeight="1">
      <c r="A99" s="48">
        <v>2010907</v>
      </c>
      <c r="B99" s="49" t="s">
        <v>124</v>
      </c>
      <c r="C99" s="87">
        <v>0</v>
      </c>
    </row>
    <row r="100" spans="1:3" s="41" customFormat="1" ht="15" customHeight="1">
      <c r="A100" s="48">
        <v>2010908</v>
      </c>
      <c r="B100" s="49" t="s">
        <v>107</v>
      </c>
      <c r="C100" s="87">
        <v>0</v>
      </c>
    </row>
    <row r="101" spans="1:3" s="41" customFormat="1" ht="15" customHeight="1">
      <c r="A101" s="48">
        <v>2010950</v>
      </c>
      <c r="B101" s="49" t="s">
        <v>73</v>
      </c>
      <c r="C101" s="87">
        <v>0</v>
      </c>
    </row>
    <row r="102" spans="1:3" s="44" customFormat="1" ht="15" customHeight="1">
      <c r="A102" s="48">
        <v>2010999</v>
      </c>
      <c r="B102" s="49" t="s">
        <v>125</v>
      </c>
      <c r="C102" s="87">
        <v>0</v>
      </c>
    </row>
    <row r="103" spans="1:3" s="41" customFormat="1" ht="15" customHeight="1">
      <c r="A103" s="48">
        <v>20110</v>
      </c>
      <c r="B103" s="46" t="s">
        <v>126</v>
      </c>
      <c r="C103" s="87">
        <f>SUM(C104:C117)</f>
        <v>4475</v>
      </c>
    </row>
    <row r="104" spans="1:3" s="41" customFormat="1" ht="15" customHeight="1">
      <c r="A104" s="48">
        <v>2011001</v>
      </c>
      <c r="B104" s="49" t="s">
        <v>64</v>
      </c>
      <c r="C104" s="87">
        <v>0</v>
      </c>
    </row>
    <row r="105" spans="1:3" s="41" customFormat="1" ht="15" customHeight="1">
      <c r="A105" s="48">
        <v>2011002</v>
      </c>
      <c r="B105" s="49" t="s">
        <v>65</v>
      </c>
      <c r="C105" s="87">
        <v>0</v>
      </c>
    </row>
    <row r="106" spans="1:3" s="41" customFormat="1" ht="15" customHeight="1">
      <c r="A106" s="48">
        <v>2011003</v>
      </c>
      <c r="B106" s="49" t="s">
        <v>66</v>
      </c>
      <c r="C106" s="87">
        <v>38</v>
      </c>
    </row>
    <row r="107" spans="1:3" s="41" customFormat="1" ht="15" customHeight="1">
      <c r="A107" s="48">
        <v>2011004</v>
      </c>
      <c r="B107" s="49" t="s">
        <v>127</v>
      </c>
      <c r="C107" s="87">
        <v>0</v>
      </c>
    </row>
    <row r="108" spans="1:3" s="41" customFormat="1" ht="15" customHeight="1">
      <c r="A108" s="48">
        <v>2011005</v>
      </c>
      <c r="B108" s="49" t="s">
        <v>128</v>
      </c>
      <c r="C108" s="87">
        <v>0</v>
      </c>
    </row>
    <row r="109" spans="1:3" s="41" customFormat="1" ht="15" customHeight="1">
      <c r="A109" s="48">
        <v>2011006</v>
      </c>
      <c r="B109" s="49" t="s">
        <v>129</v>
      </c>
      <c r="C109" s="87">
        <v>1196</v>
      </c>
    </row>
    <row r="110" spans="1:3" s="41" customFormat="1" ht="15" customHeight="1">
      <c r="A110" s="48">
        <v>2011007</v>
      </c>
      <c r="B110" s="49" t="s">
        <v>130</v>
      </c>
      <c r="C110" s="87">
        <v>0</v>
      </c>
    </row>
    <row r="111" spans="1:3" s="41" customFormat="1" ht="15" customHeight="1">
      <c r="A111" s="48">
        <v>2011008</v>
      </c>
      <c r="B111" s="49" t="s">
        <v>131</v>
      </c>
      <c r="C111" s="87">
        <v>107</v>
      </c>
    </row>
    <row r="112" spans="1:3" s="41" customFormat="1" ht="15" customHeight="1">
      <c r="A112" s="48">
        <v>2011009</v>
      </c>
      <c r="B112" s="49" t="s">
        <v>132</v>
      </c>
      <c r="C112" s="87">
        <v>0</v>
      </c>
    </row>
    <row r="113" spans="1:3" s="41" customFormat="1" ht="15" customHeight="1">
      <c r="A113" s="48">
        <v>2011010</v>
      </c>
      <c r="B113" s="49" t="s">
        <v>133</v>
      </c>
      <c r="C113" s="87">
        <v>0</v>
      </c>
    </row>
    <row r="114" spans="1:3" s="41" customFormat="1" ht="15" customHeight="1">
      <c r="A114" s="48">
        <v>2011011</v>
      </c>
      <c r="B114" s="49" t="s">
        <v>134</v>
      </c>
      <c r="C114" s="87">
        <v>0</v>
      </c>
    </row>
    <row r="115" spans="1:3" s="41" customFormat="1" ht="15" customHeight="1">
      <c r="A115" s="48">
        <v>2011012</v>
      </c>
      <c r="B115" s="49" t="s">
        <v>135</v>
      </c>
      <c r="C115" s="87">
        <v>0</v>
      </c>
    </row>
    <row r="116" spans="1:3" s="41" customFormat="1" ht="15" customHeight="1">
      <c r="A116" s="48">
        <v>2011050</v>
      </c>
      <c r="B116" s="49" t="s">
        <v>73</v>
      </c>
      <c r="C116" s="87">
        <v>628</v>
      </c>
    </row>
    <row r="117" spans="1:3" s="44" customFormat="1" ht="15" customHeight="1">
      <c r="A117" s="48">
        <v>2011099</v>
      </c>
      <c r="B117" s="49" t="s">
        <v>136</v>
      </c>
      <c r="C117" s="87">
        <v>2506</v>
      </c>
    </row>
    <row r="118" spans="1:3" s="41" customFormat="1" ht="15" customHeight="1">
      <c r="A118" s="48">
        <v>20111</v>
      </c>
      <c r="B118" s="46" t="s">
        <v>137</v>
      </c>
      <c r="C118" s="87">
        <f>SUM(C119:C126)</f>
        <v>2065</v>
      </c>
    </row>
    <row r="119" spans="1:3" s="41" customFormat="1" ht="15" customHeight="1">
      <c r="A119" s="48">
        <v>2011101</v>
      </c>
      <c r="B119" s="49" t="s">
        <v>64</v>
      </c>
      <c r="C119" s="87">
        <v>1018</v>
      </c>
    </row>
    <row r="120" spans="1:3" s="41" customFormat="1" ht="15" customHeight="1">
      <c r="A120" s="48">
        <v>2011102</v>
      </c>
      <c r="B120" s="49" t="s">
        <v>65</v>
      </c>
      <c r="C120" s="87">
        <v>482</v>
      </c>
    </row>
    <row r="121" spans="1:3" s="41" customFormat="1" ht="15" customHeight="1">
      <c r="A121" s="48">
        <v>2011103</v>
      </c>
      <c r="B121" s="49" t="s">
        <v>66</v>
      </c>
      <c r="C121" s="87">
        <v>0</v>
      </c>
    </row>
    <row r="122" spans="1:3" s="41" customFormat="1" ht="15" customHeight="1">
      <c r="A122" s="48">
        <v>2011104</v>
      </c>
      <c r="B122" s="49" t="s">
        <v>138</v>
      </c>
      <c r="C122" s="87">
        <v>0</v>
      </c>
    </row>
    <row r="123" spans="1:3" s="41" customFormat="1" ht="15" customHeight="1">
      <c r="A123" s="48">
        <v>2011105</v>
      </c>
      <c r="B123" s="49" t="s">
        <v>139</v>
      </c>
      <c r="C123" s="87">
        <v>0</v>
      </c>
    </row>
    <row r="124" spans="1:3" s="41" customFormat="1" ht="15" customHeight="1">
      <c r="A124" s="48">
        <v>2011106</v>
      </c>
      <c r="B124" s="49" t="s">
        <v>140</v>
      </c>
      <c r="C124" s="87">
        <v>0</v>
      </c>
    </row>
    <row r="125" spans="1:3" s="41" customFormat="1" ht="15" customHeight="1">
      <c r="A125" s="48">
        <v>2011150</v>
      </c>
      <c r="B125" s="49" t="s">
        <v>73</v>
      </c>
      <c r="C125" s="87">
        <v>78</v>
      </c>
    </row>
    <row r="126" spans="1:3" s="44" customFormat="1" ht="15" customHeight="1">
      <c r="A126" s="48">
        <v>2011199</v>
      </c>
      <c r="B126" s="49" t="s">
        <v>141</v>
      </c>
      <c r="C126" s="87">
        <v>487</v>
      </c>
    </row>
    <row r="127" spans="1:3" s="41" customFormat="1" ht="15" customHeight="1">
      <c r="A127" s="48">
        <v>20113</v>
      </c>
      <c r="B127" s="46" t="s">
        <v>142</v>
      </c>
      <c r="C127" s="87">
        <f>SUM(C128:C137)</f>
        <v>3531</v>
      </c>
    </row>
    <row r="128" spans="1:3" s="41" customFormat="1" ht="15" customHeight="1">
      <c r="A128" s="48">
        <v>2011301</v>
      </c>
      <c r="B128" s="49" t="s">
        <v>64</v>
      </c>
      <c r="C128" s="87">
        <v>2335</v>
      </c>
    </row>
    <row r="129" spans="1:3" s="41" customFormat="1" ht="15" customHeight="1">
      <c r="A129" s="48">
        <v>2011302</v>
      </c>
      <c r="B129" s="49" t="s">
        <v>65</v>
      </c>
      <c r="C129" s="87">
        <v>53</v>
      </c>
    </row>
    <row r="130" spans="1:3" s="41" customFormat="1" ht="15" customHeight="1">
      <c r="A130" s="48">
        <v>2011303</v>
      </c>
      <c r="B130" s="49" t="s">
        <v>66</v>
      </c>
      <c r="C130" s="87">
        <v>0</v>
      </c>
    </row>
    <row r="131" spans="1:3" s="41" customFormat="1" ht="15" customHeight="1">
      <c r="A131" s="48">
        <v>2011304</v>
      </c>
      <c r="B131" s="49" t="s">
        <v>143</v>
      </c>
      <c r="C131" s="87">
        <v>0</v>
      </c>
    </row>
    <row r="132" spans="1:3" s="41" customFormat="1" ht="15" customHeight="1">
      <c r="A132" s="48">
        <v>2011305</v>
      </c>
      <c r="B132" s="49" t="s">
        <v>144</v>
      </c>
      <c r="C132" s="87">
        <v>0</v>
      </c>
    </row>
    <row r="133" spans="1:3" s="41" customFormat="1" ht="15" customHeight="1">
      <c r="A133" s="48">
        <v>2011306</v>
      </c>
      <c r="B133" s="49" t="s">
        <v>145</v>
      </c>
      <c r="C133" s="87">
        <v>0</v>
      </c>
    </row>
    <row r="134" spans="1:3" s="41" customFormat="1" ht="15" customHeight="1">
      <c r="A134" s="48">
        <v>2011307</v>
      </c>
      <c r="B134" s="49" t="s">
        <v>146</v>
      </c>
      <c r="C134" s="87">
        <v>0</v>
      </c>
    </row>
    <row r="135" spans="1:3" s="41" customFormat="1" ht="15" customHeight="1">
      <c r="A135" s="48">
        <v>2011308</v>
      </c>
      <c r="B135" s="49" t="s">
        <v>147</v>
      </c>
      <c r="C135" s="87">
        <v>575</v>
      </c>
    </row>
    <row r="136" spans="1:3" s="41" customFormat="1" ht="15" customHeight="1">
      <c r="A136" s="48">
        <v>2011350</v>
      </c>
      <c r="B136" s="49" t="s">
        <v>73</v>
      </c>
      <c r="C136" s="87">
        <v>218</v>
      </c>
    </row>
    <row r="137" spans="1:3" s="44" customFormat="1" ht="15" customHeight="1">
      <c r="A137" s="48">
        <v>2011399</v>
      </c>
      <c r="B137" s="49" t="s">
        <v>148</v>
      </c>
      <c r="C137" s="87">
        <v>350</v>
      </c>
    </row>
    <row r="138" spans="1:3" s="41" customFormat="1" ht="15" customHeight="1">
      <c r="A138" s="48">
        <v>20114</v>
      </c>
      <c r="B138" s="46" t="s">
        <v>149</v>
      </c>
      <c r="C138" s="87">
        <f>SUM(C139:C149)</f>
        <v>193</v>
      </c>
    </row>
    <row r="139" spans="1:3" s="41" customFormat="1" ht="15" customHeight="1">
      <c r="A139" s="48">
        <v>2011401</v>
      </c>
      <c r="B139" s="49" t="s">
        <v>64</v>
      </c>
      <c r="C139" s="87">
        <v>0</v>
      </c>
    </row>
    <row r="140" spans="1:3" s="41" customFormat="1" ht="15" customHeight="1">
      <c r="A140" s="48">
        <v>2011402</v>
      </c>
      <c r="B140" s="49" t="s">
        <v>65</v>
      </c>
      <c r="C140" s="87">
        <v>0</v>
      </c>
    </row>
    <row r="141" spans="1:3" s="41" customFormat="1" ht="15" customHeight="1">
      <c r="A141" s="48">
        <v>2011403</v>
      </c>
      <c r="B141" s="49" t="s">
        <v>66</v>
      </c>
      <c r="C141" s="87">
        <v>0</v>
      </c>
    </row>
    <row r="142" spans="1:3" s="41" customFormat="1" ht="15" customHeight="1">
      <c r="A142" s="48">
        <v>2011404</v>
      </c>
      <c r="B142" s="49" t="s">
        <v>150</v>
      </c>
      <c r="C142" s="87">
        <v>0</v>
      </c>
    </row>
    <row r="143" spans="1:3" s="41" customFormat="1" ht="15" customHeight="1">
      <c r="A143" s="48">
        <v>2011405</v>
      </c>
      <c r="B143" s="49" t="s">
        <v>151</v>
      </c>
      <c r="C143" s="87">
        <v>0</v>
      </c>
    </row>
    <row r="144" spans="1:3" s="41" customFormat="1" ht="15" customHeight="1">
      <c r="A144" s="48">
        <v>2011406</v>
      </c>
      <c r="B144" s="49" t="s">
        <v>152</v>
      </c>
      <c r="C144" s="87">
        <v>193</v>
      </c>
    </row>
    <row r="145" spans="1:3" s="41" customFormat="1" ht="15" customHeight="1">
      <c r="A145" s="48">
        <v>2011407</v>
      </c>
      <c r="B145" s="49" t="s">
        <v>153</v>
      </c>
      <c r="C145" s="87">
        <v>0</v>
      </c>
    </row>
    <row r="146" spans="1:3" s="41" customFormat="1" ht="15" customHeight="1">
      <c r="A146" s="48">
        <v>2011408</v>
      </c>
      <c r="B146" s="49" t="s">
        <v>154</v>
      </c>
      <c r="C146" s="87">
        <v>0</v>
      </c>
    </row>
    <row r="147" spans="1:3" s="41" customFormat="1" ht="15" customHeight="1">
      <c r="A147" s="48">
        <v>2011409</v>
      </c>
      <c r="B147" s="49" t="s">
        <v>155</v>
      </c>
      <c r="C147" s="87">
        <v>0</v>
      </c>
    </row>
    <row r="148" spans="1:3" s="41" customFormat="1" ht="15" customHeight="1">
      <c r="A148" s="48">
        <v>2011450</v>
      </c>
      <c r="B148" s="49" t="s">
        <v>73</v>
      </c>
      <c r="C148" s="87">
        <v>0</v>
      </c>
    </row>
    <row r="149" spans="1:3" s="44" customFormat="1" ht="15" customHeight="1">
      <c r="A149" s="48">
        <v>2011499</v>
      </c>
      <c r="B149" s="49" t="s">
        <v>156</v>
      </c>
      <c r="C149" s="87">
        <v>0</v>
      </c>
    </row>
    <row r="150" spans="1:3" s="41" customFormat="1" ht="15" customHeight="1">
      <c r="A150" s="48">
        <v>20115</v>
      </c>
      <c r="B150" s="46" t="s">
        <v>157</v>
      </c>
      <c r="C150" s="87">
        <f>SUM(C151:C159)</f>
        <v>1677</v>
      </c>
    </row>
    <row r="151" spans="1:3" s="41" customFormat="1" ht="15" customHeight="1">
      <c r="A151" s="48">
        <v>2011501</v>
      </c>
      <c r="B151" s="49" t="s">
        <v>64</v>
      </c>
      <c r="C151" s="87">
        <v>1271</v>
      </c>
    </row>
    <row r="152" spans="1:3" s="41" customFormat="1" ht="15" customHeight="1">
      <c r="A152" s="48">
        <v>2011502</v>
      </c>
      <c r="B152" s="49" t="s">
        <v>65</v>
      </c>
      <c r="C152" s="87">
        <v>132</v>
      </c>
    </row>
    <row r="153" spans="1:3" s="41" customFormat="1" ht="15" customHeight="1">
      <c r="A153" s="48">
        <v>2011503</v>
      </c>
      <c r="B153" s="49" t="s">
        <v>66</v>
      </c>
      <c r="C153" s="87">
        <v>0</v>
      </c>
    </row>
    <row r="154" spans="1:3" s="41" customFormat="1" ht="15" customHeight="1">
      <c r="A154" s="48">
        <v>2011504</v>
      </c>
      <c r="B154" s="49" t="s">
        <v>158</v>
      </c>
      <c r="C154" s="87">
        <v>32</v>
      </c>
    </row>
    <row r="155" spans="1:3" s="41" customFormat="1" ht="15" customHeight="1">
      <c r="A155" s="48">
        <v>2011505</v>
      </c>
      <c r="B155" s="49" t="s">
        <v>159</v>
      </c>
      <c r="C155" s="87">
        <v>18</v>
      </c>
    </row>
    <row r="156" spans="1:3" s="41" customFormat="1" ht="15" customHeight="1">
      <c r="A156" s="48">
        <v>2011506</v>
      </c>
      <c r="B156" s="49" t="s">
        <v>160</v>
      </c>
      <c r="C156" s="87">
        <v>3</v>
      </c>
    </row>
    <row r="157" spans="1:3" s="41" customFormat="1" ht="15" customHeight="1">
      <c r="A157" s="48">
        <v>2011507</v>
      </c>
      <c r="B157" s="49" t="s">
        <v>107</v>
      </c>
      <c r="C157" s="87">
        <v>0</v>
      </c>
    </row>
    <row r="158" spans="1:3" s="41" customFormat="1" ht="15" customHeight="1">
      <c r="A158" s="48">
        <v>2011550</v>
      </c>
      <c r="B158" s="49" t="s">
        <v>73</v>
      </c>
      <c r="C158" s="87">
        <v>159</v>
      </c>
    </row>
    <row r="159" spans="1:3" s="44" customFormat="1" ht="15" customHeight="1">
      <c r="A159" s="48">
        <v>2011599</v>
      </c>
      <c r="B159" s="49" t="s">
        <v>161</v>
      </c>
      <c r="C159" s="87">
        <v>62</v>
      </c>
    </row>
    <row r="160" spans="1:3" s="41" customFormat="1" ht="15" customHeight="1">
      <c r="A160" s="48">
        <v>20117</v>
      </c>
      <c r="B160" s="46" t="s">
        <v>162</v>
      </c>
      <c r="C160" s="87">
        <f>SUM(C161:C172)</f>
        <v>4591</v>
      </c>
    </row>
    <row r="161" spans="1:3" s="41" customFormat="1" ht="15" customHeight="1">
      <c r="A161" s="48">
        <v>2011701</v>
      </c>
      <c r="B161" s="49" t="s">
        <v>64</v>
      </c>
      <c r="C161" s="87">
        <v>1477</v>
      </c>
    </row>
    <row r="162" spans="1:3" s="41" customFormat="1" ht="15" customHeight="1">
      <c r="A162" s="48">
        <v>2011702</v>
      </c>
      <c r="B162" s="49" t="s">
        <v>65</v>
      </c>
      <c r="C162" s="87">
        <v>5</v>
      </c>
    </row>
    <row r="163" spans="1:3" s="41" customFormat="1" ht="15" customHeight="1">
      <c r="A163" s="48">
        <v>2011703</v>
      </c>
      <c r="B163" s="49" t="s">
        <v>66</v>
      </c>
      <c r="C163" s="87">
        <v>0</v>
      </c>
    </row>
    <row r="164" spans="1:3" s="41" customFormat="1" ht="15" customHeight="1">
      <c r="A164" s="48">
        <v>2011704</v>
      </c>
      <c r="B164" s="49" t="s">
        <v>163</v>
      </c>
      <c r="C164" s="87">
        <v>0</v>
      </c>
    </row>
    <row r="165" spans="1:3" s="41" customFormat="1" ht="15" customHeight="1">
      <c r="A165" s="48">
        <v>2011705</v>
      </c>
      <c r="B165" s="49" t="s">
        <v>164</v>
      </c>
      <c r="C165" s="87">
        <v>0</v>
      </c>
    </row>
    <row r="166" spans="1:3" s="41" customFormat="1" ht="15" customHeight="1">
      <c r="A166" s="48">
        <v>2011706</v>
      </c>
      <c r="B166" s="49" t="s">
        <v>165</v>
      </c>
      <c r="C166" s="87">
        <v>38</v>
      </c>
    </row>
    <row r="167" spans="1:3" s="41" customFormat="1" ht="15" customHeight="1">
      <c r="A167" s="48">
        <v>2011707</v>
      </c>
      <c r="B167" s="49" t="s">
        <v>166</v>
      </c>
      <c r="C167" s="87">
        <v>0</v>
      </c>
    </row>
    <row r="168" spans="1:3" s="41" customFormat="1" ht="15" customHeight="1">
      <c r="A168" s="48">
        <v>2011708</v>
      </c>
      <c r="B168" s="49" t="s">
        <v>167</v>
      </c>
      <c r="C168" s="87">
        <v>0</v>
      </c>
    </row>
    <row r="169" spans="1:3" s="41" customFormat="1" ht="15" customHeight="1">
      <c r="A169" s="48">
        <v>2011709</v>
      </c>
      <c r="B169" s="49" t="s">
        <v>168</v>
      </c>
      <c r="C169" s="87">
        <v>27</v>
      </c>
    </row>
    <row r="170" spans="1:3" s="41" customFormat="1" ht="15" customHeight="1">
      <c r="A170" s="48">
        <v>2011710</v>
      </c>
      <c r="B170" s="49" t="s">
        <v>107</v>
      </c>
      <c r="C170" s="87">
        <v>0</v>
      </c>
    </row>
    <row r="171" spans="1:3" s="41" customFormat="1" ht="15" customHeight="1">
      <c r="A171" s="48">
        <v>2011750</v>
      </c>
      <c r="B171" s="49" t="s">
        <v>73</v>
      </c>
      <c r="C171" s="87">
        <v>2145</v>
      </c>
    </row>
    <row r="172" spans="1:3" s="44" customFormat="1" ht="15" customHeight="1">
      <c r="A172" s="48">
        <v>2011799</v>
      </c>
      <c r="B172" s="49" t="s">
        <v>169</v>
      </c>
      <c r="C172" s="87">
        <v>899</v>
      </c>
    </row>
    <row r="173" spans="1:3" s="41" customFormat="1" ht="15" customHeight="1">
      <c r="A173" s="48">
        <v>20123</v>
      </c>
      <c r="B173" s="46" t="s">
        <v>170</v>
      </c>
      <c r="C173" s="87">
        <f>SUM(C174:C179)</f>
        <v>1093</v>
      </c>
    </row>
    <row r="174" spans="1:3" s="41" customFormat="1" ht="15" customHeight="1">
      <c r="A174" s="48">
        <v>2012301</v>
      </c>
      <c r="B174" s="49" t="s">
        <v>64</v>
      </c>
      <c r="C174" s="87">
        <v>384</v>
      </c>
    </row>
    <row r="175" spans="1:3" s="41" customFormat="1" ht="15" customHeight="1">
      <c r="A175" s="48">
        <v>2012302</v>
      </c>
      <c r="B175" s="49" t="s">
        <v>65</v>
      </c>
      <c r="C175" s="87">
        <v>5</v>
      </c>
    </row>
    <row r="176" spans="1:3" s="41" customFormat="1" ht="15" customHeight="1">
      <c r="A176" s="48">
        <v>2012303</v>
      </c>
      <c r="B176" s="49" t="s">
        <v>66</v>
      </c>
      <c r="C176" s="87">
        <v>0</v>
      </c>
    </row>
    <row r="177" spans="1:3" s="41" customFormat="1" ht="15" customHeight="1">
      <c r="A177" s="48">
        <v>2012304</v>
      </c>
      <c r="B177" s="49" t="s">
        <v>171</v>
      </c>
      <c r="C177" s="87">
        <v>485</v>
      </c>
    </row>
    <row r="178" spans="1:3" s="41" customFormat="1" ht="15" customHeight="1">
      <c r="A178" s="48">
        <v>2012350</v>
      </c>
      <c r="B178" s="49" t="s">
        <v>73</v>
      </c>
      <c r="C178" s="87">
        <v>107</v>
      </c>
    </row>
    <row r="179" spans="1:3" s="44" customFormat="1" ht="15" customHeight="1">
      <c r="A179" s="48">
        <v>2012399</v>
      </c>
      <c r="B179" s="49" t="s">
        <v>172</v>
      </c>
      <c r="C179" s="87">
        <v>112</v>
      </c>
    </row>
    <row r="180" spans="1:3" s="41" customFormat="1" ht="15" customHeight="1">
      <c r="A180" s="48">
        <v>20124</v>
      </c>
      <c r="B180" s="46" t="s">
        <v>173</v>
      </c>
      <c r="C180" s="87">
        <f>SUM(C181:C186)</f>
        <v>59</v>
      </c>
    </row>
    <row r="181" spans="1:3" s="41" customFormat="1" ht="15" customHeight="1">
      <c r="A181" s="48">
        <v>2012401</v>
      </c>
      <c r="B181" s="49" t="s">
        <v>64</v>
      </c>
      <c r="C181" s="87">
        <v>0</v>
      </c>
    </row>
    <row r="182" spans="1:3" s="41" customFormat="1" ht="15" customHeight="1">
      <c r="A182" s="48">
        <v>2012402</v>
      </c>
      <c r="B182" s="49" t="s">
        <v>65</v>
      </c>
      <c r="C182" s="87">
        <v>0</v>
      </c>
    </row>
    <row r="183" spans="1:3" s="41" customFormat="1" ht="15" customHeight="1">
      <c r="A183" s="48">
        <v>2012403</v>
      </c>
      <c r="B183" s="49" t="s">
        <v>66</v>
      </c>
      <c r="C183" s="87">
        <v>0</v>
      </c>
    </row>
    <row r="184" spans="1:3" s="41" customFormat="1" ht="15" customHeight="1">
      <c r="A184" s="48">
        <v>2012404</v>
      </c>
      <c r="B184" s="49" t="s">
        <v>174</v>
      </c>
      <c r="C184" s="87">
        <v>0</v>
      </c>
    </row>
    <row r="185" spans="1:3" s="41" customFormat="1" ht="15" customHeight="1">
      <c r="A185" s="48">
        <v>2012450</v>
      </c>
      <c r="B185" s="49" t="s">
        <v>73</v>
      </c>
      <c r="C185" s="87">
        <v>0</v>
      </c>
    </row>
    <row r="186" spans="1:3" s="44" customFormat="1" ht="15" customHeight="1">
      <c r="A186" s="48">
        <v>2012499</v>
      </c>
      <c r="B186" s="49" t="s">
        <v>175</v>
      </c>
      <c r="C186" s="87">
        <v>59</v>
      </c>
    </row>
    <row r="187" spans="1:3" s="41" customFormat="1" ht="15" customHeight="1">
      <c r="A187" s="48">
        <v>20125</v>
      </c>
      <c r="B187" s="46" t="s">
        <v>176</v>
      </c>
      <c r="C187" s="87">
        <f>SUM(C188:C195)</f>
        <v>8</v>
      </c>
    </row>
    <row r="188" spans="1:3" s="41" customFormat="1" ht="15" customHeight="1">
      <c r="A188" s="48">
        <v>2012501</v>
      </c>
      <c r="B188" s="49" t="s">
        <v>64</v>
      </c>
      <c r="C188" s="87">
        <v>0</v>
      </c>
    </row>
    <row r="189" spans="1:3" s="41" customFormat="1" ht="15" customHeight="1">
      <c r="A189" s="48">
        <v>2012502</v>
      </c>
      <c r="B189" s="49" t="s">
        <v>65</v>
      </c>
      <c r="C189" s="87">
        <v>0</v>
      </c>
    </row>
    <row r="190" spans="1:3" s="41" customFormat="1" ht="15" customHeight="1">
      <c r="A190" s="48">
        <v>2012503</v>
      </c>
      <c r="B190" s="49" t="s">
        <v>66</v>
      </c>
      <c r="C190" s="87">
        <v>0</v>
      </c>
    </row>
    <row r="191" spans="1:3" s="41" customFormat="1" ht="15" customHeight="1">
      <c r="A191" s="48">
        <v>2012504</v>
      </c>
      <c r="B191" s="49" t="s">
        <v>177</v>
      </c>
      <c r="C191" s="87">
        <v>0</v>
      </c>
    </row>
    <row r="192" spans="1:3" s="41" customFormat="1" ht="15" customHeight="1">
      <c r="A192" s="48">
        <v>2012505</v>
      </c>
      <c r="B192" s="49" t="s">
        <v>178</v>
      </c>
      <c r="C192" s="87">
        <v>0</v>
      </c>
    </row>
    <row r="193" spans="1:3" s="41" customFormat="1" ht="15" customHeight="1">
      <c r="A193" s="48">
        <v>2012506</v>
      </c>
      <c r="B193" s="49" t="s">
        <v>179</v>
      </c>
      <c r="C193" s="87">
        <v>8</v>
      </c>
    </row>
    <row r="194" spans="1:3" s="41" customFormat="1" ht="15" customHeight="1">
      <c r="A194" s="48">
        <v>2012550</v>
      </c>
      <c r="B194" s="49" t="s">
        <v>73</v>
      </c>
      <c r="C194" s="87">
        <v>0</v>
      </c>
    </row>
    <row r="195" spans="1:3" s="44" customFormat="1" ht="15" customHeight="1">
      <c r="A195" s="48">
        <v>2012599</v>
      </c>
      <c r="B195" s="49" t="s">
        <v>180</v>
      </c>
      <c r="C195" s="87">
        <v>0</v>
      </c>
    </row>
    <row r="196" spans="1:3" s="41" customFormat="1" ht="15" customHeight="1">
      <c r="A196" s="48">
        <v>20126</v>
      </c>
      <c r="B196" s="46" t="s">
        <v>181</v>
      </c>
      <c r="C196" s="87">
        <f>SUM(C197:C201)</f>
        <v>503</v>
      </c>
    </row>
    <row r="197" spans="1:3" s="41" customFormat="1" ht="15" customHeight="1">
      <c r="A197" s="48">
        <v>2012601</v>
      </c>
      <c r="B197" s="49" t="s">
        <v>64</v>
      </c>
      <c r="C197" s="87">
        <v>406</v>
      </c>
    </row>
    <row r="198" spans="1:3" s="41" customFormat="1" ht="15" customHeight="1">
      <c r="A198" s="48">
        <v>2012602</v>
      </c>
      <c r="B198" s="49" t="s">
        <v>65</v>
      </c>
      <c r="C198" s="87">
        <v>5</v>
      </c>
    </row>
    <row r="199" spans="1:3" s="41" customFormat="1" ht="15" customHeight="1">
      <c r="A199" s="48">
        <v>2012603</v>
      </c>
      <c r="B199" s="49" t="s">
        <v>66</v>
      </c>
      <c r="C199" s="87">
        <v>0</v>
      </c>
    </row>
    <row r="200" spans="1:3" s="41" customFormat="1" ht="15" customHeight="1">
      <c r="A200" s="48">
        <v>2012604</v>
      </c>
      <c r="B200" s="49" t="s">
        <v>182</v>
      </c>
      <c r="C200" s="87">
        <v>52</v>
      </c>
    </row>
    <row r="201" spans="1:3" s="44" customFormat="1" ht="15" customHeight="1">
      <c r="A201" s="48">
        <v>2012699</v>
      </c>
      <c r="B201" s="49" t="s">
        <v>183</v>
      </c>
      <c r="C201" s="87">
        <v>40</v>
      </c>
    </row>
    <row r="202" spans="1:3" s="41" customFormat="1" ht="15" customHeight="1">
      <c r="A202" s="48">
        <v>20128</v>
      </c>
      <c r="B202" s="46" t="s">
        <v>184</v>
      </c>
      <c r="C202" s="87">
        <f>SUM(C203:C208)</f>
        <v>261</v>
      </c>
    </row>
    <row r="203" spans="1:3" s="41" customFormat="1" ht="15" customHeight="1">
      <c r="A203" s="48">
        <v>2012801</v>
      </c>
      <c r="B203" s="49" t="s">
        <v>64</v>
      </c>
      <c r="C203" s="87">
        <v>2</v>
      </c>
    </row>
    <row r="204" spans="1:3" s="41" customFormat="1" ht="15" customHeight="1">
      <c r="A204" s="48">
        <v>2012802</v>
      </c>
      <c r="B204" s="49" t="s">
        <v>65</v>
      </c>
      <c r="C204" s="87">
        <v>241</v>
      </c>
    </row>
    <row r="205" spans="1:3" s="41" customFormat="1" ht="15" customHeight="1">
      <c r="A205" s="48">
        <v>2012803</v>
      </c>
      <c r="B205" s="49" t="s">
        <v>66</v>
      </c>
      <c r="C205" s="87">
        <v>0</v>
      </c>
    </row>
    <row r="206" spans="1:3" s="41" customFormat="1" ht="15" customHeight="1">
      <c r="A206" s="48">
        <v>2012804</v>
      </c>
      <c r="B206" s="49" t="s">
        <v>78</v>
      </c>
      <c r="C206" s="87">
        <v>0</v>
      </c>
    </row>
    <row r="207" spans="1:3" s="41" customFormat="1" ht="15" customHeight="1">
      <c r="A207" s="48">
        <v>2012850</v>
      </c>
      <c r="B207" s="49" t="s">
        <v>73</v>
      </c>
      <c r="C207" s="87">
        <v>18</v>
      </c>
    </row>
    <row r="208" spans="1:3" s="44" customFormat="1" ht="15" customHeight="1">
      <c r="A208" s="48">
        <v>2012899</v>
      </c>
      <c r="B208" s="49" t="s">
        <v>185</v>
      </c>
      <c r="C208" s="87">
        <v>0</v>
      </c>
    </row>
    <row r="209" spans="1:3" s="41" customFormat="1" ht="15" customHeight="1">
      <c r="A209" s="48">
        <v>20129</v>
      </c>
      <c r="B209" s="46" t="s">
        <v>186</v>
      </c>
      <c r="C209" s="87">
        <f>SUM(C210:C216)</f>
        <v>2589</v>
      </c>
    </row>
    <row r="210" spans="1:3" s="41" customFormat="1" ht="15" customHeight="1">
      <c r="A210" s="48">
        <v>2012901</v>
      </c>
      <c r="B210" s="49" t="s">
        <v>64</v>
      </c>
      <c r="C210" s="87">
        <v>524</v>
      </c>
    </row>
    <row r="211" spans="1:3" s="41" customFormat="1" ht="15" customHeight="1">
      <c r="A211" s="48">
        <v>2012902</v>
      </c>
      <c r="B211" s="49" t="s">
        <v>65</v>
      </c>
      <c r="C211" s="87">
        <v>456</v>
      </c>
    </row>
    <row r="212" spans="1:3" s="41" customFormat="1" ht="15" customHeight="1">
      <c r="A212" s="48">
        <v>2012903</v>
      </c>
      <c r="B212" s="49" t="s">
        <v>66</v>
      </c>
      <c r="C212" s="87">
        <v>0</v>
      </c>
    </row>
    <row r="213" spans="1:3" s="41" customFormat="1" ht="15" customHeight="1">
      <c r="A213" s="48">
        <v>2012904</v>
      </c>
      <c r="B213" s="49" t="s">
        <v>187</v>
      </c>
      <c r="C213" s="87">
        <v>0</v>
      </c>
    </row>
    <row r="214" spans="1:3" s="41" customFormat="1" ht="15" customHeight="1">
      <c r="A214" s="48">
        <v>2012905</v>
      </c>
      <c r="B214" s="49" t="s">
        <v>188</v>
      </c>
      <c r="C214" s="87">
        <v>0</v>
      </c>
    </row>
    <row r="215" spans="1:3" s="41" customFormat="1" ht="15" customHeight="1">
      <c r="A215" s="48">
        <v>2012950</v>
      </c>
      <c r="B215" s="49" t="s">
        <v>73</v>
      </c>
      <c r="C215" s="87">
        <v>596</v>
      </c>
    </row>
    <row r="216" spans="1:3" s="44" customFormat="1" ht="15" customHeight="1">
      <c r="A216" s="48">
        <v>2012999</v>
      </c>
      <c r="B216" s="49" t="s">
        <v>189</v>
      </c>
      <c r="C216" s="87">
        <v>1013</v>
      </c>
    </row>
    <row r="217" spans="1:3" s="41" customFormat="1" ht="15" customHeight="1">
      <c r="A217" s="48">
        <v>20131</v>
      </c>
      <c r="B217" s="46" t="s">
        <v>190</v>
      </c>
      <c r="C217" s="87">
        <f>SUM(C218:C223)</f>
        <v>4706</v>
      </c>
    </row>
    <row r="218" spans="1:3" s="41" customFormat="1" ht="15" customHeight="1">
      <c r="A218" s="48">
        <v>2013101</v>
      </c>
      <c r="B218" s="49" t="s">
        <v>64</v>
      </c>
      <c r="C218" s="87">
        <v>2883</v>
      </c>
    </row>
    <row r="219" spans="1:3" s="41" customFormat="1" ht="15" customHeight="1">
      <c r="A219" s="48">
        <v>2013102</v>
      </c>
      <c r="B219" s="49" t="s">
        <v>65</v>
      </c>
      <c r="C219" s="87">
        <v>1803</v>
      </c>
    </row>
    <row r="220" spans="1:3" s="41" customFormat="1" ht="15" customHeight="1">
      <c r="A220" s="48">
        <v>2013103</v>
      </c>
      <c r="B220" s="49" t="s">
        <v>66</v>
      </c>
      <c r="C220" s="87">
        <v>0</v>
      </c>
    </row>
    <row r="221" spans="1:3" s="41" customFormat="1" ht="15" customHeight="1">
      <c r="A221" s="48">
        <v>2013105</v>
      </c>
      <c r="B221" s="49" t="s">
        <v>191</v>
      </c>
      <c r="C221" s="87">
        <v>0</v>
      </c>
    </row>
    <row r="222" spans="1:3" s="41" customFormat="1" ht="15" customHeight="1">
      <c r="A222" s="48">
        <v>2013150</v>
      </c>
      <c r="B222" s="49" t="s">
        <v>73</v>
      </c>
      <c r="C222" s="87">
        <v>13</v>
      </c>
    </row>
    <row r="223" spans="1:3" s="44" customFormat="1" ht="15" customHeight="1">
      <c r="A223" s="48">
        <v>2013199</v>
      </c>
      <c r="B223" s="49" t="s">
        <v>192</v>
      </c>
      <c r="C223" s="87">
        <v>7</v>
      </c>
    </row>
    <row r="224" spans="1:3" s="41" customFormat="1" ht="15" customHeight="1">
      <c r="A224" s="48">
        <v>20132</v>
      </c>
      <c r="B224" s="46" t="s">
        <v>193</v>
      </c>
      <c r="C224" s="87">
        <f>SUM(C225:C229)</f>
        <v>2132</v>
      </c>
    </row>
    <row r="225" spans="1:3" s="41" customFormat="1" ht="15" customHeight="1">
      <c r="A225" s="48">
        <v>2013201</v>
      </c>
      <c r="B225" s="49" t="s">
        <v>64</v>
      </c>
      <c r="C225" s="87">
        <v>1071</v>
      </c>
    </row>
    <row r="226" spans="1:3" s="41" customFormat="1" ht="15" customHeight="1">
      <c r="A226" s="48">
        <v>2013202</v>
      </c>
      <c r="B226" s="49" t="s">
        <v>65</v>
      </c>
      <c r="C226" s="87">
        <v>543</v>
      </c>
    </row>
    <row r="227" spans="1:3" s="41" customFormat="1" ht="15" customHeight="1">
      <c r="A227" s="48">
        <v>2013203</v>
      </c>
      <c r="B227" s="49" t="s">
        <v>66</v>
      </c>
      <c r="C227" s="87">
        <v>0</v>
      </c>
    </row>
    <row r="228" spans="1:3" s="41" customFormat="1" ht="15" customHeight="1">
      <c r="A228" s="48">
        <v>2013250</v>
      </c>
      <c r="B228" s="49" t="s">
        <v>73</v>
      </c>
      <c r="C228" s="87">
        <v>59</v>
      </c>
    </row>
    <row r="229" spans="1:3" s="44" customFormat="1" ht="15" customHeight="1">
      <c r="A229" s="48">
        <v>2013299</v>
      </c>
      <c r="B229" s="49" t="s">
        <v>194</v>
      </c>
      <c r="C229" s="87">
        <v>459</v>
      </c>
    </row>
    <row r="230" spans="1:3" s="41" customFormat="1" ht="15" customHeight="1">
      <c r="A230" s="48">
        <v>20133</v>
      </c>
      <c r="B230" s="46" t="s">
        <v>195</v>
      </c>
      <c r="C230" s="87">
        <f>SUM(C231:C235)</f>
        <v>1208</v>
      </c>
    </row>
    <row r="231" spans="1:3" s="41" customFormat="1" ht="15" customHeight="1">
      <c r="A231" s="48">
        <v>2013301</v>
      </c>
      <c r="B231" s="49" t="s">
        <v>64</v>
      </c>
      <c r="C231" s="87">
        <v>570</v>
      </c>
    </row>
    <row r="232" spans="1:3" s="41" customFormat="1" ht="15" customHeight="1">
      <c r="A232" s="48">
        <v>2013302</v>
      </c>
      <c r="B232" s="49" t="s">
        <v>65</v>
      </c>
      <c r="C232" s="87">
        <v>492</v>
      </c>
    </row>
    <row r="233" spans="1:3" s="41" customFormat="1" ht="15" customHeight="1">
      <c r="A233" s="48">
        <v>2013303</v>
      </c>
      <c r="B233" s="49" t="s">
        <v>66</v>
      </c>
      <c r="C233" s="87">
        <v>0</v>
      </c>
    </row>
    <row r="234" spans="1:3" s="41" customFormat="1" ht="15" customHeight="1">
      <c r="A234" s="48">
        <v>2013350</v>
      </c>
      <c r="B234" s="49" t="s">
        <v>73</v>
      </c>
      <c r="C234" s="87">
        <v>146</v>
      </c>
    </row>
    <row r="235" spans="1:3" s="44" customFormat="1" ht="15" customHeight="1">
      <c r="A235" s="48">
        <v>2013399</v>
      </c>
      <c r="B235" s="49" t="s">
        <v>196</v>
      </c>
      <c r="C235" s="87">
        <v>0</v>
      </c>
    </row>
    <row r="236" spans="1:3" s="41" customFormat="1" ht="15" customHeight="1">
      <c r="A236" s="48">
        <v>20134</v>
      </c>
      <c r="B236" s="46" t="s">
        <v>197</v>
      </c>
      <c r="C236" s="87">
        <f>SUM(C237:C241)</f>
        <v>1060</v>
      </c>
    </row>
    <row r="237" spans="1:3" s="41" customFormat="1" ht="15" customHeight="1">
      <c r="A237" s="48">
        <v>2013401</v>
      </c>
      <c r="B237" s="49" t="s">
        <v>64</v>
      </c>
      <c r="C237" s="87">
        <v>1007</v>
      </c>
    </row>
    <row r="238" spans="1:3" s="41" customFormat="1" ht="15" customHeight="1">
      <c r="A238" s="48">
        <v>2013402</v>
      </c>
      <c r="B238" s="49" t="s">
        <v>65</v>
      </c>
      <c r="C238" s="87">
        <v>26</v>
      </c>
    </row>
    <row r="239" spans="1:3" s="41" customFormat="1" ht="15" customHeight="1">
      <c r="A239" s="48">
        <v>2013403</v>
      </c>
      <c r="B239" s="49" t="s">
        <v>66</v>
      </c>
      <c r="C239" s="87">
        <v>0</v>
      </c>
    </row>
    <row r="240" spans="1:3" s="41" customFormat="1" ht="15" customHeight="1">
      <c r="A240" s="48">
        <v>2013450</v>
      </c>
      <c r="B240" s="49" t="s">
        <v>73</v>
      </c>
      <c r="C240" s="87">
        <v>22</v>
      </c>
    </row>
    <row r="241" spans="1:3" s="44" customFormat="1" ht="15" customHeight="1">
      <c r="A241" s="48">
        <v>2013499</v>
      </c>
      <c r="B241" s="49" t="s">
        <v>198</v>
      </c>
      <c r="C241" s="87">
        <v>5</v>
      </c>
    </row>
    <row r="242" spans="1:3" s="41" customFormat="1" ht="15" customHeight="1">
      <c r="A242" s="48">
        <v>20135</v>
      </c>
      <c r="B242" s="46" t="s">
        <v>199</v>
      </c>
      <c r="C242" s="87">
        <f>SUM(C243:C247)</f>
        <v>0</v>
      </c>
    </row>
    <row r="243" spans="1:3" s="41" customFormat="1" ht="15" customHeight="1">
      <c r="A243" s="48">
        <v>2013501</v>
      </c>
      <c r="B243" s="49" t="s">
        <v>64</v>
      </c>
      <c r="C243" s="87">
        <v>0</v>
      </c>
    </row>
    <row r="244" spans="1:3" s="41" customFormat="1" ht="15" customHeight="1">
      <c r="A244" s="48">
        <v>2013502</v>
      </c>
      <c r="B244" s="49" t="s">
        <v>65</v>
      </c>
      <c r="C244" s="87">
        <v>0</v>
      </c>
    </row>
    <row r="245" spans="1:3" s="41" customFormat="1" ht="15" customHeight="1">
      <c r="A245" s="48">
        <v>2013503</v>
      </c>
      <c r="B245" s="49" t="s">
        <v>66</v>
      </c>
      <c r="C245" s="87">
        <v>0</v>
      </c>
    </row>
    <row r="246" spans="1:3" s="41" customFormat="1" ht="15" customHeight="1">
      <c r="A246" s="48">
        <v>2013550</v>
      </c>
      <c r="B246" s="49" t="s">
        <v>73</v>
      </c>
      <c r="C246" s="87">
        <v>0</v>
      </c>
    </row>
    <row r="247" spans="1:3" s="44" customFormat="1" ht="15" customHeight="1">
      <c r="A247" s="48">
        <v>2013599</v>
      </c>
      <c r="B247" s="49" t="s">
        <v>200</v>
      </c>
      <c r="C247" s="87">
        <v>0</v>
      </c>
    </row>
    <row r="248" spans="1:3" s="41" customFormat="1" ht="15" customHeight="1">
      <c r="A248" s="48">
        <v>20136</v>
      </c>
      <c r="B248" s="46" t="s">
        <v>201</v>
      </c>
      <c r="C248" s="87">
        <f>SUM(C249:C253)</f>
        <v>0</v>
      </c>
    </row>
    <row r="249" spans="1:3" s="41" customFormat="1" ht="15" customHeight="1">
      <c r="A249" s="48">
        <v>2013601</v>
      </c>
      <c r="B249" s="49" t="s">
        <v>64</v>
      </c>
      <c r="C249" s="87">
        <v>0</v>
      </c>
    </row>
    <row r="250" spans="1:3" s="41" customFormat="1" ht="15" customHeight="1">
      <c r="A250" s="48">
        <v>2013602</v>
      </c>
      <c r="B250" s="49" t="s">
        <v>65</v>
      </c>
      <c r="C250" s="87">
        <v>0</v>
      </c>
    </row>
    <row r="251" spans="1:3" s="41" customFormat="1" ht="15" customHeight="1">
      <c r="A251" s="48">
        <v>2013603</v>
      </c>
      <c r="B251" s="49" t="s">
        <v>66</v>
      </c>
      <c r="C251" s="87">
        <v>0</v>
      </c>
    </row>
    <row r="252" spans="1:3" s="41" customFormat="1" ht="15" customHeight="1">
      <c r="A252" s="48">
        <v>2013650</v>
      </c>
      <c r="B252" s="49" t="s">
        <v>73</v>
      </c>
      <c r="C252" s="87">
        <v>0</v>
      </c>
    </row>
    <row r="253" spans="1:3" s="44" customFormat="1" ht="15" customHeight="1">
      <c r="A253" s="48">
        <v>2013699</v>
      </c>
      <c r="B253" s="49" t="s">
        <v>202</v>
      </c>
      <c r="C253" s="87">
        <v>0</v>
      </c>
    </row>
    <row r="254" spans="1:3" s="41" customFormat="1" ht="15" customHeight="1">
      <c r="A254" s="48">
        <v>20199</v>
      </c>
      <c r="B254" s="46" t="s">
        <v>203</v>
      </c>
      <c r="C254" s="87">
        <f>SUM(C255:C256)</f>
        <v>684</v>
      </c>
    </row>
    <row r="255" spans="1:3" s="41" customFormat="1" ht="15" customHeight="1">
      <c r="A255" s="48">
        <v>2019901</v>
      </c>
      <c r="B255" s="49" t="s">
        <v>204</v>
      </c>
      <c r="C255" s="87">
        <v>0</v>
      </c>
    </row>
    <row r="256" spans="1:3" s="44" customFormat="1" ht="15" customHeight="1">
      <c r="A256" s="48">
        <v>2019999</v>
      </c>
      <c r="B256" s="49" t="s">
        <v>205</v>
      </c>
      <c r="C256" s="87">
        <v>684</v>
      </c>
    </row>
    <row r="257" spans="1:3" s="44" customFormat="1" ht="15" customHeight="1">
      <c r="A257" s="48">
        <v>202</v>
      </c>
      <c r="B257" s="46" t="s">
        <v>206</v>
      </c>
      <c r="C257" s="87">
        <f>C258+C265+C268+C271+C277+C281+C283+C288</f>
        <v>0</v>
      </c>
    </row>
    <row r="258" spans="1:3" s="41" customFormat="1" ht="15" customHeight="1">
      <c r="A258" s="48">
        <v>20201</v>
      </c>
      <c r="B258" s="46" t="s">
        <v>207</v>
      </c>
      <c r="C258" s="87">
        <f>SUM(C259:C264)</f>
        <v>0</v>
      </c>
    </row>
    <row r="259" spans="1:3" s="41" customFormat="1" ht="15" customHeight="1">
      <c r="A259" s="48">
        <v>2020101</v>
      </c>
      <c r="B259" s="49" t="s">
        <v>64</v>
      </c>
      <c r="C259" s="87">
        <v>0</v>
      </c>
    </row>
    <row r="260" spans="1:3" s="41" customFormat="1" ht="15" customHeight="1">
      <c r="A260" s="48">
        <v>2020102</v>
      </c>
      <c r="B260" s="49" t="s">
        <v>65</v>
      </c>
      <c r="C260" s="87">
        <v>0</v>
      </c>
    </row>
    <row r="261" spans="1:3" s="41" customFormat="1" ht="15" customHeight="1">
      <c r="A261" s="48">
        <v>2020103</v>
      </c>
      <c r="B261" s="49" t="s">
        <v>66</v>
      </c>
      <c r="C261" s="87">
        <v>0</v>
      </c>
    </row>
    <row r="262" spans="1:3" s="41" customFormat="1" ht="15" customHeight="1">
      <c r="A262" s="48">
        <v>2020104</v>
      </c>
      <c r="B262" s="49" t="s">
        <v>191</v>
      </c>
      <c r="C262" s="87">
        <v>0</v>
      </c>
    </row>
    <row r="263" spans="1:3" s="41" customFormat="1" ht="15" customHeight="1">
      <c r="A263" s="48">
        <v>2020150</v>
      </c>
      <c r="B263" s="49" t="s">
        <v>73</v>
      </c>
      <c r="C263" s="87">
        <v>0</v>
      </c>
    </row>
    <row r="264" spans="1:3" s="44" customFormat="1" ht="15" customHeight="1">
      <c r="A264" s="48">
        <v>2020199</v>
      </c>
      <c r="B264" s="49" t="s">
        <v>208</v>
      </c>
      <c r="C264" s="87">
        <v>0</v>
      </c>
    </row>
    <row r="265" spans="1:3" s="41" customFormat="1" ht="15" customHeight="1">
      <c r="A265" s="48">
        <v>20202</v>
      </c>
      <c r="B265" s="46" t="s">
        <v>209</v>
      </c>
      <c r="C265" s="87">
        <f>SUM(C266:C267)</f>
        <v>0</v>
      </c>
    </row>
    <row r="266" spans="1:3" s="41" customFormat="1" ht="15" customHeight="1">
      <c r="A266" s="48">
        <v>2020201</v>
      </c>
      <c r="B266" s="49" t="s">
        <v>210</v>
      </c>
      <c r="C266" s="87">
        <v>0</v>
      </c>
    </row>
    <row r="267" spans="1:3" s="44" customFormat="1" ht="15" customHeight="1">
      <c r="A267" s="48">
        <v>2020202</v>
      </c>
      <c r="B267" s="49" t="s">
        <v>211</v>
      </c>
      <c r="C267" s="87">
        <v>0</v>
      </c>
    </row>
    <row r="268" spans="1:3" s="41" customFormat="1" ht="15" customHeight="1">
      <c r="A268" s="48">
        <v>20203</v>
      </c>
      <c r="B268" s="46" t="s">
        <v>212</v>
      </c>
      <c r="C268" s="87">
        <f>SUM(C269:C270)</f>
        <v>0</v>
      </c>
    </row>
    <row r="269" spans="1:3" s="41" customFormat="1" ht="15" customHeight="1">
      <c r="A269" s="48">
        <v>2020304</v>
      </c>
      <c r="B269" s="49" t="s">
        <v>213</v>
      </c>
      <c r="C269" s="87">
        <v>0</v>
      </c>
    </row>
    <row r="270" spans="1:3" s="41" customFormat="1" ht="15" customHeight="1">
      <c r="A270" s="48">
        <v>2020306</v>
      </c>
      <c r="B270" s="49" t="s">
        <v>214</v>
      </c>
      <c r="C270" s="87">
        <v>0</v>
      </c>
    </row>
    <row r="271" spans="1:3" s="41" customFormat="1" ht="15" customHeight="1">
      <c r="A271" s="48">
        <v>20204</v>
      </c>
      <c r="B271" s="46" t="s">
        <v>215</v>
      </c>
      <c r="C271" s="87">
        <f>SUM(C272:C276)</f>
        <v>0</v>
      </c>
    </row>
    <row r="272" spans="1:3" s="41" customFormat="1" ht="15" customHeight="1">
      <c r="A272" s="48">
        <v>2020401</v>
      </c>
      <c r="B272" s="49" t="s">
        <v>216</v>
      </c>
      <c r="C272" s="87">
        <v>0</v>
      </c>
    </row>
    <row r="273" spans="1:3" s="41" customFormat="1" ht="15" customHeight="1">
      <c r="A273" s="48">
        <v>2020402</v>
      </c>
      <c r="B273" s="49" t="s">
        <v>217</v>
      </c>
      <c r="C273" s="87">
        <v>0</v>
      </c>
    </row>
    <row r="274" spans="1:3" s="44" customFormat="1" ht="15" customHeight="1">
      <c r="A274" s="48">
        <v>2020403</v>
      </c>
      <c r="B274" s="49" t="s">
        <v>218</v>
      </c>
      <c r="C274" s="87">
        <v>0</v>
      </c>
    </row>
    <row r="275" spans="1:3" s="41" customFormat="1" ht="15" customHeight="1">
      <c r="A275" s="48">
        <v>2020404</v>
      </c>
      <c r="B275" s="49" t="s">
        <v>219</v>
      </c>
      <c r="C275" s="87">
        <v>0</v>
      </c>
    </row>
    <row r="276" spans="1:3" s="41" customFormat="1" ht="15" customHeight="1">
      <c r="A276" s="48">
        <v>2020499</v>
      </c>
      <c r="B276" s="49" t="s">
        <v>220</v>
      </c>
      <c r="C276" s="87">
        <v>0</v>
      </c>
    </row>
    <row r="277" spans="1:3" s="41" customFormat="1" ht="15" customHeight="1">
      <c r="A277" s="48">
        <v>20205</v>
      </c>
      <c r="B277" s="46" t="s">
        <v>221</v>
      </c>
      <c r="C277" s="87">
        <f>SUM(C278:C280)</f>
        <v>0</v>
      </c>
    </row>
    <row r="278" spans="1:3" s="41" customFormat="1" ht="15" customHeight="1">
      <c r="A278" s="48">
        <v>2020503</v>
      </c>
      <c r="B278" s="49" t="s">
        <v>222</v>
      </c>
      <c r="C278" s="87">
        <v>0</v>
      </c>
    </row>
    <row r="279" spans="1:3" s="41" customFormat="1" ht="15" customHeight="1">
      <c r="A279" s="48">
        <v>2020504</v>
      </c>
      <c r="B279" s="49" t="s">
        <v>223</v>
      </c>
      <c r="C279" s="87">
        <v>0</v>
      </c>
    </row>
    <row r="280" spans="1:3" s="44" customFormat="1" ht="15" customHeight="1">
      <c r="A280" s="48">
        <v>2020599</v>
      </c>
      <c r="B280" s="49" t="s">
        <v>224</v>
      </c>
      <c r="C280" s="87">
        <v>0</v>
      </c>
    </row>
    <row r="281" spans="1:3" s="41" customFormat="1" ht="15" customHeight="1">
      <c r="A281" s="48">
        <v>20206</v>
      </c>
      <c r="B281" s="46" t="s">
        <v>225</v>
      </c>
      <c r="C281" s="87">
        <f>C282</f>
        <v>0</v>
      </c>
    </row>
    <row r="282" spans="1:3" s="41" customFormat="1" ht="15" customHeight="1">
      <c r="A282" s="48">
        <v>2020601</v>
      </c>
      <c r="B282" s="49" t="s">
        <v>226</v>
      </c>
      <c r="C282" s="87">
        <v>0</v>
      </c>
    </row>
    <row r="283" spans="1:3" s="41" customFormat="1" ht="15" customHeight="1">
      <c r="A283" s="48">
        <v>20207</v>
      </c>
      <c r="B283" s="46" t="s">
        <v>227</v>
      </c>
      <c r="C283" s="87">
        <f>SUM(C284:C287)</f>
        <v>0</v>
      </c>
    </row>
    <row r="284" spans="1:3" s="44" customFormat="1" ht="15" customHeight="1">
      <c r="A284" s="48">
        <v>2020701</v>
      </c>
      <c r="B284" s="49" t="s">
        <v>228</v>
      </c>
      <c r="C284" s="87">
        <v>0</v>
      </c>
    </row>
    <row r="285" spans="1:3" s="41" customFormat="1" ht="15" customHeight="1">
      <c r="A285" s="48">
        <v>2020702</v>
      </c>
      <c r="B285" s="49" t="s">
        <v>229</v>
      </c>
      <c r="C285" s="87">
        <v>0</v>
      </c>
    </row>
    <row r="286" spans="1:3" s="41" customFormat="1" ht="15" customHeight="1">
      <c r="A286" s="48">
        <v>2020703</v>
      </c>
      <c r="B286" s="49" t="s">
        <v>230</v>
      </c>
      <c r="C286" s="87">
        <v>0</v>
      </c>
    </row>
    <row r="287" spans="1:3" s="41" customFormat="1" ht="15" customHeight="1">
      <c r="A287" s="48">
        <v>2020799</v>
      </c>
      <c r="B287" s="49" t="s">
        <v>231</v>
      </c>
      <c r="C287" s="87">
        <v>0</v>
      </c>
    </row>
    <row r="288" spans="1:3" s="41" customFormat="1" ht="15" customHeight="1">
      <c r="A288" s="48">
        <v>20299</v>
      </c>
      <c r="B288" s="46" t="s">
        <v>232</v>
      </c>
      <c r="C288" s="87">
        <f>C289</f>
        <v>0</v>
      </c>
    </row>
    <row r="289" spans="1:3" s="41" customFormat="1" ht="15" customHeight="1">
      <c r="A289" s="48">
        <v>2029901</v>
      </c>
      <c r="B289" s="49" t="s">
        <v>233</v>
      </c>
      <c r="C289" s="87">
        <v>0</v>
      </c>
    </row>
    <row r="290" spans="1:3" s="41" customFormat="1" ht="15" customHeight="1">
      <c r="A290" s="48">
        <v>203</v>
      </c>
      <c r="B290" s="46" t="s">
        <v>234</v>
      </c>
      <c r="C290" s="87">
        <f>SUM(C291,C293,C295,C297,C307)</f>
        <v>0</v>
      </c>
    </row>
    <row r="291" spans="1:3" s="41" customFormat="1" ht="15" customHeight="1">
      <c r="A291" s="48">
        <v>20301</v>
      </c>
      <c r="B291" s="46" t="s">
        <v>235</v>
      </c>
      <c r="C291" s="87">
        <f>C292</f>
        <v>0</v>
      </c>
    </row>
    <row r="292" spans="1:3" s="41" customFormat="1" ht="15" customHeight="1">
      <c r="A292" s="48">
        <v>2030101</v>
      </c>
      <c r="B292" s="49" t="s">
        <v>236</v>
      </c>
      <c r="C292" s="87">
        <v>0</v>
      </c>
    </row>
    <row r="293" spans="1:3" s="41" customFormat="1" ht="15" customHeight="1">
      <c r="A293" s="48">
        <v>20304</v>
      </c>
      <c r="B293" s="46" t="s">
        <v>237</v>
      </c>
      <c r="C293" s="87">
        <f>C294</f>
        <v>0</v>
      </c>
    </row>
    <row r="294" spans="1:3" s="44" customFormat="1" ht="15" customHeight="1">
      <c r="A294" s="48">
        <v>2030401</v>
      </c>
      <c r="B294" s="49" t="s">
        <v>238</v>
      </c>
      <c r="C294" s="87">
        <v>0</v>
      </c>
    </row>
    <row r="295" spans="1:3" s="41" customFormat="1" ht="15" customHeight="1">
      <c r="A295" s="48">
        <v>20305</v>
      </c>
      <c r="B295" s="46" t="s">
        <v>239</v>
      </c>
      <c r="C295" s="87">
        <f>C296</f>
        <v>0</v>
      </c>
    </row>
    <row r="296" spans="1:3" s="44" customFormat="1" ht="15" customHeight="1">
      <c r="A296" s="48">
        <v>2030501</v>
      </c>
      <c r="B296" s="49" t="s">
        <v>240</v>
      </c>
      <c r="C296" s="87">
        <v>0</v>
      </c>
    </row>
    <row r="297" spans="1:3" s="41" customFormat="1" ht="15" customHeight="1">
      <c r="A297" s="48">
        <v>20306</v>
      </c>
      <c r="B297" s="46" t="s">
        <v>241</v>
      </c>
      <c r="C297" s="87">
        <f>SUM(C298:C306)</f>
        <v>0</v>
      </c>
    </row>
    <row r="298" spans="1:3" s="44" customFormat="1" ht="15" customHeight="1">
      <c r="A298" s="48">
        <v>2030601</v>
      </c>
      <c r="B298" s="49" t="s">
        <v>242</v>
      </c>
      <c r="C298" s="87"/>
    </row>
    <row r="299" spans="1:3" s="41" customFormat="1" ht="15" customHeight="1">
      <c r="A299" s="48">
        <v>2030602</v>
      </c>
      <c r="B299" s="49" t="s">
        <v>243</v>
      </c>
      <c r="C299" s="87"/>
    </row>
    <row r="300" spans="1:3" s="44" customFormat="1" ht="15" customHeight="1">
      <c r="A300" s="48">
        <v>2030603</v>
      </c>
      <c r="B300" s="49" t="s">
        <v>244</v>
      </c>
      <c r="C300" s="87"/>
    </row>
    <row r="301" spans="1:3" s="41" customFormat="1" ht="15" customHeight="1">
      <c r="A301" s="48">
        <v>2030604</v>
      </c>
      <c r="B301" s="49" t="s">
        <v>245</v>
      </c>
      <c r="C301" s="87"/>
    </row>
    <row r="302" spans="1:3" s="41" customFormat="1" ht="15" customHeight="1">
      <c r="A302" s="48">
        <v>2030605</v>
      </c>
      <c r="B302" s="49" t="s">
        <v>246</v>
      </c>
      <c r="C302" s="87"/>
    </row>
    <row r="303" spans="1:3" s="41" customFormat="1" ht="15" customHeight="1">
      <c r="A303" s="48">
        <v>2030606</v>
      </c>
      <c r="B303" s="49" t="s">
        <v>247</v>
      </c>
      <c r="C303" s="87"/>
    </row>
    <row r="304" spans="1:3" s="41" customFormat="1" ht="15" customHeight="1">
      <c r="A304" s="48">
        <v>2030607</v>
      </c>
      <c r="B304" s="49" t="s">
        <v>248</v>
      </c>
      <c r="C304" s="87"/>
    </row>
    <row r="305" spans="1:3" s="41" customFormat="1" ht="15" customHeight="1">
      <c r="A305" s="48">
        <v>2030608</v>
      </c>
      <c r="B305" s="49" t="s">
        <v>249</v>
      </c>
      <c r="C305" s="87"/>
    </row>
    <row r="306" spans="1:3" s="41" customFormat="1" ht="15" customHeight="1">
      <c r="A306" s="48">
        <v>2030699</v>
      </c>
      <c r="B306" s="49" t="s">
        <v>250</v>
      </c>
      <c r="C306" s="87">
        <v>0</v>
      </c>
    </row>
    <row r="307" spans="1:3" s="41" customFormat="1" ht="15" customHeight="1">
      <c r="A307" s="48">
        <v>20399</v>
      </c>
      <c r="B307" s="46" t="s">
        <v>251</v>
      </c>
      <c r="C307" s="87">
        <f>C308</f>
        <v>0</v>
      </c>
    </row>
    <row r="308" spans="1:3" s="41" customFormat="1" ht="15" customHeight="1">
      <c r="A308" s="48">
        <v>2039901</v>
      </c>
      <c r="B308" s="49" t="s">
        <v>252</v>
      </c>
      <c r="C308" s="87"/>
    </row>
    <row r="309" spans="1:3" s="41" customFormat="1" ht="15" customHeight="1">
      <c r="A309" s="48">
        <v>204</v>
      </c>
      <c r="B309" s="46" t="s">
        <v>253</v>
      </c>
      <c r="C309" s="87">
        <f>C310+C320+C342+C349+C361+C370+C384+C393+C402+C410+C418+C427</f>
        <v>62403</v>
      </c>
    </row>
    <row r="310" spans="1:3" s="41" customFormat="1" ht="15" customHeight="1">
      <c r="A310" s="48">
        <v>20401</v>
      </c>
      <c r="B310" s="46" t="s">
        <v>254</v>
      </c>
      <c r="C310" s="87">
        <f>SUM(C311:C319)</f>
        <v>2802</v>
      </c>
    </row>
    <row r="311" spans="1:3" s="41" customFormat="1" ht="15" customHeight="1">
      <c r="A311" s="48">
        <v>2040101</v>
      </c>
      <c r="B311" s="49" t="s">
        <v>255</v>
      </c>
      <c r="C311" s="87">
        <v>399</v>
      </c>
    </row>
    <row r="312" spans="1:3" s="41" customFormat="1" ht="15" customHeight="1">
      <c r="A312" s="48">
        <v>2040102</v>
      </c>
      <c r="B312" s="49" t="s">
        <v>256</v>
      </c>
      <c r="C312" s="87">
        <v>0</v>
      </c>
    </row>
    <row r="313" spans="1:3" s="41" customFormat="1" ht="15" customHeight="1">
      <c r="A313" s="48">
        <v>2040103</v>
      </c>
      <c r="B313" s="49" t="s">
        <v>257</v>
      </c>
      <c r="C313" s="87">
        <v>2403</v>
      </c>
    </row>
    <row r="314" spans="1:3" s="41" customFormat="1" ht="15" customHeight="1">
      <c r="A314" s="48">
        <v>2040104</v>
      </c>
      <c r="B314" s="49" t="s">
        <v>258</v>
      </c>
      <c r="C314" s="87">
        <v>0</v>
      </c>
    </row>
    <row r="315" spans="1:3" s="41" customFormat="1" ht="15" customHeight="1">
      <c r="A315" s="48">
        <v>2040105</v>
      </c>
      <c r="B315" s="49" t="s">
        <v>259</v>
      </c>
      <c r="C315" s="87">
        <v>0</v>
      </c>
    </row>
    <row r="316" spans="1:3" s="41" customFormat="1" ht="15" customHeight="1">
      <c r="A316" s="48">
        <v>2040106</v>
      </c>
      <c r="B316" s="49" t="s">
        <v>260</v>
      </c>
      <c r="C316" s="87">
        <v>0</v>
      </c>
    </row>
    <row r="317" spans="1:3" s="41" customFormat="1" ht="15" customHeight="1">
      <c r="A317" s="48">
        <v>2040107</v>
      </c>
      <c r="B317" s="49" t="s">
        <v>261</v>
      </c>
      <c r="C317" s="87">
        <v>0</v>
      </c>
    </row>
    <row r="318" spans="1:3" s="41" customFormat="1" ht="15" customHeight="1">
      <c r="A318" s="48">
        <v>2040108</v>
      </c>
      <c r="B318" s="49" t="s">
        <v>262</v>
      </c>
      <c r="C318" s="87">
        <v>0</v>
      </c>
    </row>
    <row r="319" spans="1:3" s="41" customFormat="1" ht="15" customHeight="1">
      <c r="A319" s="48">
        <v>2040199</v>
      </c>
      <c r="B319" s="49" t="s">
        <v>263</v>
      </c>
      <c r="C319" s="87">
        <v>0</v>
      </c>
    </row>
    <row r="320" spans="1:3" s="41" customFormat="1" ht="15" customHeight="1">
      <c r="A320" s="48">
        <v>20402</v>
      </c>
      <c r="B320" s="46" t="s">
        <v>264</v>
      </c>
      <c r="C320" s="87">
        <f>SUM(C321:C341)</f>
        <v>50392</v>
      </c>
    </row>
    <row r="321" spans="1:3" s="41" customFormat="1" ht="15" customHeight="1">
      <c r="A321" s="48">
        <v>2040201</v>
      </c>
      <c r="B321" s="49" t="s">
        <v>64</v>
      </c>
      <c r="C321" s="87">
        <v>35650</v>
      </c>
    </row>
    <row r="322" spans="1:3" s="41" customFormat="1" ht="15" customHeight="1">
      <c r="A322" s="48">
        <v>2040202</v>
      </c>
      <c r="B322" s="49" t="s">
        <v>65</v>
      </c>
      <c r="C322" s="87">
        <v>6096</v>
      </c>
    </row>
    <row r="323" spans="1:3" s="41" customFormat="1" ht="15" customHeight="1">
      <c r="A323" s="48">
        <v>2040203</v>
      </c>
      <c r="B323" s="49" t="s">
        <v>66</v>
      </c>
      <c r="C323" s="87">
        <v>0</v>
      </c>
    </row>
    <row r="324" spans="1:3" s="41" customFormat="1" ht="15" customHeight="1">
      <c r="A324" s="48">
        <v>2040204</v>
      </c>
      <c r="B324" s="49" t="s">
        <v>265</v>
      </c>
      <c r="C324" s="87">
        <v>0</v>
      </c>
    </row>
    <row r="325" spans="1:3" s="41" customFormat="1" ht="15" customHeight="1">
      <c r="A325" s="48">
        <v>2040205</v>
      </c>
      <c r="B325" s="49" t="s">
        <v>266</v>
      </c>
      <c r="C325" s="87">
        <v>0</v>
      </c>
    </row>
    <row r="326" spans="1:3" s="41" customFormat="1" ht="15" customHeight="1">
      <c r="A326" s="48">
        <v>2040206</v>
      </c>
      <c r="B326" s="49" t="s">
        <v>267</v>
      </c>
      <c r="C326" s="87">
        <v>12</v>
      </c>
    </row>
    <row r="327" spans="1:3" s="41" customFormat="1" ht="15" customHeight="1">
      <c r="A327" s="48">
        <v>2040207</v>
      </c>
      <c r="B327" s="49" t="s">
        <v>268</v>
      </c>
      <c r="C327" s="87">
        <v>0</v>
      </c>
    </row>
    <row r="328" spans="1:3" s="41" customFormat="1" ht="15" customHeight="1">
      <c r="A328" s="48">
        <v>2040208</v>
      </c>
      <c r="B328" s="49" t="s">
        <v>269</v>
      </c>
      <c r="C328" s="87">
        <v>98</v>
      </c>
    </row>
    <row r="329" spans="1:3" s="41" customFormat="1" ht="15" customHeight="1">
      <c r="A329" s="48">
        <v>2040209</v>
      </c>
      <c r="B329" s="49" t="s">
        <v>270</v>
      </c>
      <c r="C329" s="87">
        <v>0</v>
      </c>
    </row>
    <row r="330" spans="1:3" s="41" customFormat="1" ht="15" customHeight="1">
      <c r="A330" s="48">
        <v>2040210</v>
      </c>
      <c r="B330" s="49" t="s">
        <v>271</v>
      </c>
      <c r="C330" s="87">
        <v>0</v>
      </c>
    </row>
    <row r="331" spans="1:3" s="41" customFormat="1" ht="15" customHeight="1">
      <c r="A331" s="48">
        <v>2040211</v>
      </c>
      <c r="B331" s="49" t="s">
        <v>272</v>
      </c>
      <c r="C331" s="87">
        <v>291</v>
      </c>
    </row>
    <row r="332" spans="1:3" s="41" customFormat="1" ht="15" customHeight="1">
      <c r="A332" s="48">
        <v>2040212</v>
      </c>
      <c r="B332" s="49" t="s">
        <v>273</v>
      </c>
      <c r="C332" s="87">
        <v>3182</v>
      </c>
    </row>
    <row r="333" spans="1:3" s="41" customFormat="1" ht="15" customHeight="1">
      <c r="A333" s="48">
        <v>2040213</v>
      </c>
      <c r="B333" s="49" t="s">
        <v>274</v>
      </c>
      <c r="C333" s="87">
        <v>0</v>
      </c>
    </row>
    <row r="334" spans="1:3" s="41" customFormat="1" ht="15" customHeight="1">
      <c r="A334" s="48">
        <v>2040214</v>
      </c>
      <c r="B334" s="49" t="s">
        <v>275</v>
      </c>
      <c r="C334" s="87">
        <v>1</v>
      </c>
    </row>
    <row r="335" spans="1:3" s="41" customFormat="1" ht="15" customHeight="1">
      <c r="A335" s="48">
        <v>2040215</v>
      </c>
      <c r="B335" s="49" t="s">
        <v>276</v>
      </c>
      <c r="C335" s="87">
        <v>0</v>
      </c>
    </row>
    <row r="336" spans="1:3" s="41" customFormat="1" ht="15" customHeight="1">
      <c r="A336" s="48">
        <v>2040216</v>
      </c>
      <c r="B336" s="49" t="s">
        <v>277</v>
      </c>
      <c r="C336" s="87">
        <v>0</v>
      </c>
    </row>
    <row r="337" spans="1:3" s="41" customFormat="1" ht="15" customHeight="1">
      <c r="A337" s="48">
        <v>2040217</v>
      </c>
      <c r="B337" s="49" t="s">
        <v>278</v>
      </c>
      <c r="C337" s="87">
        <v>2220</v>
      </c>
    </row>
    <row r="338" spans="1:3" s="41" customFormat="1" ht="15" customHeight="1">
      <c r="A338" s="48">
        <v>2040218</v>
      </c>
      <c r="B338" s="49" t="s">
        <v>279</v>
      </c>
      <c r="C338" s="87">
        <v>27</v>
      </c>
    </row>
    <row r="339" spans="1:3" s="41" customFormat="1" ht="15" customHeight="1">
      <c r="A339" s="48">
        <v>2040219</v>
      </c>
      <c r="B339" s="49" t="s">
        <v>107</v>
      </c>
      <c r="C339" s="87">
        <v>0</v>
      </c>
    </row>
    <row r="340" spans="1:3" s="41" customFormat="1" ht="15" customHeight="1">
      <c r="A340" s="48">
        <v>2040250</v>
      </c>
      <c r="B340" s="49" t="s">
        <v>73</v>
      </c>
      <c r="C340" s="87">
        <v>114</v>
      </c>
    </row>
    <row r="341" spans="1:3" s="41" customFormat="1" ht="15" customHeight="1">
      <c r="A341" s="48">
        <v>2040299</v>
      </c>
      <c r="B341" s="49" t="s">
        <v>280</v>
      </c>
      <c r="C341" s="87">
        <f>1474+968+259</f>
        <v>2701</v>
      </c>
    </row>
    <row r="342" spans="1:3" s="41" customFormat="1" ht="15" customHeight="1">
      <c r="A342" s="48">
        <v>20403</v>
      </c>
      <c r="B342" s="46" t="s">
        <v>281</v>
      </c>
      <c r="C342" s="87">
        <f>SUM(C343:C348)</f>
        <v>0</v>
      </c>
    </row>
    <row r="343" spans="1:3" s="41" customFormat="1" ht="15" customHeight="1">
      <c r="A343" s="48">
        <v>2040301</v>
      </c>
      <c r="B343" s="49" t="s">
        <v>64</v>
      </c>
      <c r="C343" s="87">
        <v>0</v>
      </c>
    </row>
    <row r="344" spans="1:3" s="41" customFormat="1" ht="15" customHeight="1">
      <c r="A344" s="48">
        <v>2040302</v>
      </c>
      <c r="B344" s="49" t="s">
        <v>65</v>
      </c>
      <c r="C344" s="87"/>
    </row>
    <row r="345" spans="1:3" s="41" customFormat="1" ht="15" customHeight="1">
      <c r="A345" s="48">
        <v>2040303</v>
      </c>
      <c r="B345" s="49" t="s">
        <v>66</v>
      </c>
      <c r="C345" s="87">
        <v>0</v>
      </c>
    </row>
    <row r="346" spans="1:3" s="41" customFormat="1" ht="15" customHeight="1">
      <c r="A346" s="48">
        <v>2040304</v>
      </c>
      <c r="B346" s="49" t="s">
        <v>282</v>
      </c>
      <c r="C346" s="87">
        <v>0</v>
      </c>
    </row>
    <row r="347" spans="1:3" s="41" customFormat="1" ht="15" customHeight="1">
      <c r="A347" s="48">
        <v>2040350</v>
      </c>
      <c r="B347" s="49" t="s">
        <v>73</v>
      </c>
      <c r="C347" s="87">
        <v>0</v>
      </c>
    </row>
    <row r="348" spans="1:3" s="41" customFormat="1" ht="15" customHeight="1">
      <c r="A348" s="48">
        <v>2040399</v>
      </c>
      <c r="B348" s="49" t="s">
        <v>283</v>
      </c>
      <c r="C348" s="87">
        <v>0</v>
      </c>
    </row>
    <row r="349" spans="1:3" s="41" customFormat="1" ht="15" customHeight="1">
      <c r="A349" s="48">
        <v>20404</v>
      </c>
      <c r="B349" s="46" t="s">
        <v>284</v>
      </c>
      <c r="C349" s="87">
        <f>SUM(C350:C360)</f>
        <v>2583</v>
      </c>
    </row>
    <row r="350" spans="1:3" s="41" customFormat="1" ht="15" customHeight="1">
      <c r="A350" s="48">
        <v>2040401</v>
      </c>
      <c r="B350" s="49" t="s">
        <v>64</v>
      </c>
      <c r="C350" s="87">
        <v>2278</v>
      </c>
    </row>
    <row r="351" spans="1:3" s="41" customFormat="1" ht="15" customHeight="1">
      <c r="A351" s="48">
        <v>2040402</v>
      </c>
      <c r="B351" s="49" t="s">
        <v>65</v>
      </c>
      <c r="C351" s="87">
        <v>137</v>
      </c>
    </row>
    <row r="352" spans="1:3" s="41" customFormat="1" ht="15" customHeight="1">
      <c r="A352" s="48">
        <v>2040403</v>
      </c>
      <c r="B352" s="49" t="s">
        <v>66</v>
      </c>
      <c r="C352" s="87">
        <v>0</v>
      </c>
    </row>
    <row r="353" spans="1:3" s="41" customFormat="1" ht="15" customHeight="1">
      <c r="A353" s="48">
        <v>2040404</v>
      </c>
      <c r="B353" s="49" t="s">
        <v>285</v>
      </c>
      <c r="C353" s="87">
        <v>0</v>
      </c>
    </row>
    <row r="354" spans="1:3" s="41" customFormat="1" ht="15" customHeight="1">
      <c r="A354" s="48">
        <v>2040405</v>
      </c>
      <c r="B354" s="49" t="s">
        <v>286</v>
      </c>
      <c r="C354" s="87">
        <v>18</v>
      </c>
    </row>
    <row r="355" spans="1:3" s="41" customFormat="1" ht="15" customHeight="1">
      <c r="A355" s="48">
        <v>2040406</v>
      </c>
      <c r="B355" s="49" t="s">
        <v>287</v>
      </c>
      <c r="C355" s="87">
        <v>0</v>
      </c>
    </row>
    <row r="356" spans="1:3" s="41" customFormat="1" ht="15" customHeight="1">
      <c r="A356" s="48">
        <v>2040407</v>
      </c>
      <c r="B356" s="49" t="s">
        <v>288</v>
      </c>
      <c r="C356" s="87">
        <v>0</v>
      </c>
    </row>
    <row r="357" spans="1:3" s="41" customFormat="1" ht="15" customHeight="1">
      <c r="A357" s="48">
        <v>2040408</v>
      </c>
      <c r="B357" s="49" t="s">
        <v>289</v>
      </c>
      <c r="C357" s="87">
        <v>0</v>
      </c>
    </row>
    <row r="358" spans="1:3" s="41" customFormat="1" ht="15" customHeight="1">
      <c r="A358" s="48">
        <v>2040409</v>
      </c>
      <c r="B358" s="49" t="s">
        <v>290</v>
      </c>
      <c r="C358" s="87">
        <v>0</v>
      </c>
    </row>
    <row r="359" spans="1:3" s="41" customFormat="1" ht="15" customHeight="1">
      <c r="A359" s="48">
        <v>2040450</v>
      </c>
      <c r="B359" s="49" t="s">
        <v>73</v>
      </c>
      <c r="C359" s="87">
        <v>0</v>
      </c>
    </row>
    <row r="360" spans="1:3" s="41" customFormat="1" ht="15" customHeight="1">
      <c r="A360" s="48">
        <v>2040499</v>
      </c>
      <c r="B360" s="49" t="s">
        <v>291</v>
      </c>
      <c r="C360" s="87">
        <v>150</v>
      </c>
    </row>
    <row r="361" spans="1:3" s="41" customFormat="1" ht="15" customHeight="1">
      <c r="A361" s="48">
        <v>20405</v>
      </c>
      <c r="B361" s="46" t="s">
        <v>292</v>
      </c>
      <c r="C361" s="87">
        <f>SUM(C362:C369)</f>
        <v>3017</v>
      </c>
    </row>
    <row r="362" spans="1:3" s="41" customFormat="1" ht="15" customHeight="1">
      <c r="A362" s="48">
        <v>2040501</v>
      </c>
      <c r="B362" s="49" t="s">
        <v>64</v>
      </c>
      <c r="C362" s="87">
        <v>1908</v>
      </c>
    </row>
    <row r="363" spans="1:3" s="41" customFormat="1" ht="15" customHeight="1">
      <c r="A363" s="48">
        <v>2040502</v>
      </c>
      <c r="B363" s="49" t="s">
        <v>65</v>
      </c>
      <c r="C363" s="87">
        <v>696</v>
      </c>
    </row>
    <row r="364" spans="1:3" s="41" customFormat="1" ht="15" customHeight="1">
      <c r="A364" s="48">
        <v>2040503</v>
      </c>
      <c r="B364" s="49" t="s">
        <v>66</v>
      </c>
      <c r="C364" s="87">
        <v>0</v>
      </c>
    </row>
    <row r="365" spans="1:3" s="41" customFormat="1" ht="15" customHeight="1">
      <c r="A365" s="48">
        <v>2040504</v>
      </c>
      <c r="B365" s="49" t="s">
        <v>293</v>
      </c>
      <c r="C365" s="87">
        <v>0</v>
      </c>
    </row>
    <row r="366" spans="1:3" s="41" customFormat="1" ht="15" customHeight="1">
      <c r="A366" s="48">
        <v>2040505</v>
      </c>
      <c r="B366" s="49" t="s">
        <v>294</v>
      </c>
      <c r="C366" s="87">
        <v>0</v>
      </c>
    </row>
    <row r="367" spans="1:3" s="41" customFormat="1" ht="15" customHeight="1">
      <c r="A367" s="48">
        <v>2040506</v>
      </c>
      <c r="B367" s="49" t="s">
        <v>295</v>
      </c>
      <c r="C367" s="87">
        <v>0</v>
      </c>
    </row>
    <row r="368" spans="1:3" s="41" customFormat="1" ht="15" customHeight="1">
      <c r="A368" s="48">
        <v>2040550</v>
      </c>
      <c r="B368" s="49" t="s">
        <v>73</v>
      </c>
      <c r="C368" s="87">
        <v>0</v>
      </c>
    </row>
    <row r="369" spans="1:3" s="41" customFormat="1" ht="15" customHeight="1">
      <c r="A369" s="48">
        <v>2040599</v>
      </c>
      <c r="B369" s="49" t="s">
        <v>296</v>
      </c>
      <c r="C369" s="87">
        <v>413</v>
      </c>
    </row>
    <row r="370" spans="1:3" s="41" customFormat="1" ht="15" customHeight="1">
      <c r="A370" s="48">
        <v>20406</v>
      </c>
      <c r="B370" s="46" t="s">
        <v>297</v>
      </c>
      <c r="C370" s="87">
        <f>SUM(C371:C383)</f>
        <v>1329</v>
      </c>
    </row>
    <row r="371" spans="1:3" s="41" customFormat="1" ht="15" customHeight="1">
      <c r="A371" s="48">
        <v>2040601</v>
      </c>
      <c r="B371" s="49" t="s">
        <v>64</v>
      </c>
      <c r="C371" s="87">
        <v>1038</v>
      </c>
    </row>
    <row r="372" spans="1:3" s="41" customFormat="1" ht="15" customHeight="1">
      <c r="A372" s="48">
        <v>2040602</v>
      </c>
      <c r="B372" s="49" t="s">
        <v>65</v>
      </c>
      <c r="C372" s="87">
        <v>89</v>
      </c>
    </row>
    <row r="373" spans="1:3" s="41" customFormat="1" ht="15" customHeight="1">
      <c r="A373" s="48">
        <v>2040603</v>
      </c>
      <c r="B373" s="49" t="s">
        <v>66</v>
      </c>
      <c r="C373" s="87">
        <v>0</v>
      </c>
    </row>
    <row r="374" spans="1:3" s="41" customFormat="1" ht="15" customHeight="1">
      <c r="A374" s="48">
        <v>2040604</v>
      </c>
      <c r="B374" s="49" t="s">
        <v>298</v>
      </c>
      <c r="C374" s="87">
        <v>0</v>
      </c>
    </row>
    <row r="375" spans="1:3" s="41" customFormat="1" ht="15" customHeight="1">
      <c r="A375" s="48">
        <v>2040605</v>
      </c>
      <c r="B375" s="49" t="s">
        <v>299</v>
      </c>
      <c r="C375" s="87">
        <v>5</v>
      </c>
    </row>
    <row r="376" spans="1:3" s="41" customFormat="1" ht="15" customHeight="1">
      <c r="A376" s="48">
        <v>2040606</v>
      </c>
      <c r="B376" s="49" t="s">
        <v>300</v>
      </c>
      <c r="C376" s="87">
        <v>90</v>
      </c>
    </row>
    <row r="377" spans="1:3" s="41" customFormat="1" ht="15" customHeight="1">
      <c r="A377" s="48">
        <v>2040607</v>
      </c>
      <c r="B377" s="49" t="s">
        <v>301</v>
      </c>
      <c r="C377" s="87">
        <v>27</v>
      </c>
    </row>
    <row r="378" spans="1:3" s="41" customFormat="1" ht="15" customHeight="1">
      <c r="A378" s="48">
        <v>2040608</v>
      </c>
      <c r="B378" s="49" t="s">
        <v>302</v>
      </c>
      <c r="C378" s="87">
        <v>3</v>
      </c>
    </row>
    <row r="379" spans="1:3" s="41" customFormat="1" ht="15" customHeight="1">
      <c r="A379" s="48">
        <v>2040609</v>
      </c>
      <c r="B379" s="49" t="s">
        <v>303</v>
      </c>
      <c r="C379" s="87">
        <v>0</v>
      </c>
    </row>
    <row r="380" spans="1:3" s="41" customFormat="1" ht="15" customHeight="1">
      <c r="A380" s="48">
        <v>2040610</v>
      </c>
      <c r="B380" s="49" t="s">
        <v>304</v>
      </c>
      <c r="C380" s="87">
        <v>0</v>
      </c>
    </row>
    <row r="381" spans="1:3" s="41" customFormat="1" ht="15" customHeight="1">
      <c r="A381" s="48">
        <v>2040611</v>
      </c>
      <c r="B381" s="49" t="s">
        <v>305</v>
      </c>
      <c r="C381" s="87">
        <v>0</v>
      </c>
    </row>
    <row r="382" spans="1:3" s="41" customFormat="1" ht="15" customHeight="1">
      <c r="A382" s="48">
        <v>2040650</v>
      </c>
      <c r="B382" s="49" t="s">
        <v>73</v>
      </c>
      <c r="C382" s="87">
        <v>63</v>
      </c>
    </row>
    <row r="383" spans="1:3" s="41" customFormat="1" ht="15" customHeight="1">
      <c r="A383" s="48">
        <v>2040699</v>
      </c>
      <c r="B383" s="49" t="s">
        <v>306</v>
      </c>
      <c r="C383" s="87">
        <v>14</v>
      </c>
    </row>
    <row r="384" spans="1:3" s="41" customFormat="1" ht="15" customHeight="1">
      <c r="A384" s="48">
        <v>20407</v>
      </c>
      <c r="B384" s="46" t="s">
        <v>307</v>
      </c>
      <c r="C384" s="87">
        <f>SUM(C385:C392)</f>
        <v>0</v>
      </c>
    </row>
    <row r="385" spans="1:3" s="41" customFormat="1" ht="15" customHeight="1">
      <c r="A385" s="48">
        <v>2040701</v>
      </c>
      <c r="B385" s="49" t="s">
        <v>64</v>
      </c>
      <c r="C385" s="87">
        <v>0</v>
      </c>
    </row>
    <row r="386" spans="1:3" s="41" customFormat="1" ht="15" customHeight="1">
      <c r="A386" s="48">
        <v>2040702</v>
      </c>
      <c r="B386" s="49" t="s">
        <v>65</v>
      </c>
      <c r="C386" s="87">
        <v>0</v>
      </c>
    </row>
    <row r="387" spans="1:3" s="41" customFormat="1" ht="15" customHeight="1">
      <c r="A387" s="48">
        <v>2040703</v>
      </c>
      <c r="B387" s="49" t="s">
        <v>66</v>
      </c>
      <c r="C387" s="87">
        <v>0</v>
      </c>
    </row>
    <row r="388" spans="1:3" s="41" customFormat="1" ht="15" customHeight="1">
      <c r="A388" s="48">
        <v>2040704</v>
      </c>
      <c r="B388" s="49" t="s">
        <v>308</v>
      </c>
      <c r="C388" s="87">
        <v>0</v>
      </c>
    </row>
    <row r="389" spans="1:3" s="41" customFormat="1" ht="15" customHeight="1">
      <c r="A389" s="48">
        <v>2040705</v>
      </c>
      <c r="B389" s="49" t="s">
        <v>309</v>
      </c>
      <c r="C389" s="87">
        <v>0</v>
      </c>
    </row>
    <row r="390" spans="1:3" s="41" customFormat="1" ht="15" customHeight="1">
      <c r="A390" s="48">
        <v>2040706</v>
      </c>
      <c r="B390" s="49" t="s">
        <v>310</v>
      </c>
      <c r="C390" s="87">
        <v>0</v>
      </c>
    </row>
    <row r="391" spans="1:3" s="41" customFormat="1" ht="15" customHeight="1">
      <c r="A391" s="48">
        <v>2040750</v>
      </c>
      <c r="B391" s="49" t="s">
        <v>73</v>
      </c>
      <c r="C391" s="87">
        <v>0</v>
      </c>
    </row>
    <row r="392" spans="1:3" s="41" customFormat="1" ht="15" customHeight="1">
      <c r="A392" s="48">
        <v>2040799</v>
      </c>
      <c r="B392" s="49" t="s">
        <v>311</v>
      </c>
      <c r="C392" s="87">
        <v>0</v>
      </c>
    </row>
    <row r="393" spans="1:3" s="41" customFormat="1" ht="15" customHeight="1">
      <c r="A393" s="48">
        <v>20408</v>
      </c>
      <c r="B393" s="46" t="s">
        <v>312</v>
      </c>
      <c r="C393" s="87">
        <f>SUM(C394:C401)</f>
        <v>1674</v>
      </c>
    </row>
    <row r="394" spans="1:3" s="41" customFormat="1" ht="15" customHeight="1">
      <c r="A394" s="48">
        <v>2040801</v>
      </c>
      <c r="B394" s="49" t="s">
        <v>64</v>
      </c>
      <c r="C394" s="87">
        <v>1654</v>
      </c>
    </row>
    <row r="395" spans="1:3" s="41" customFormat="1" ht="15" customHeight="1">
      <c r="A395" s="48">
        <v>2040802</v>
      </c>
      <c r="B395" s="49" t="s">
        <v>65</v>
      </c>
      <c r="C395" s="87">
        <v>17</v>
      </c>
    </row>
    <row r="396" spans="1:3" s="41" customFormat="1" ht="15" customHeight="1">
      <c r="A396" s="48">
        <v>2040803</v>
      </c>
      <c r="B396" s="49" t="s">
        <v>66</v>
      </c>
      <c r="C396" s="87">
        <v>0</v>
      </c>
    </row>
    <row r="397" spans="1:3" s="41" customFormat="1" ht="15" customHeight="1">
      <c r="A397" s="48">
        <v>2040804</v>
      </c>
      <c r="B397" s="49" t="s">
        <v>313</v>
      </c>
      <c r="C397" s="87">
        <v>0</v>
      </c>
    </row>
    <row r="398" spans="1:3" s="41" customFormat="1" ht="15" customHeight="1">
      <c r="A398" s="48">
        <v>2040805</v>
      </c>
      <c r="B398" s="49" t="s">
        <v>314</v>
      </c>
      <c r="C398" s="87">
        <v>0</v>
      </c>
    </row>
    <row r="399" spans="1:3" s="41" customFormat="1" ht="15" customHeight="1">
      <c r="A399" s="48">
        <v>2040806</v>
      </c>
      <c r="B399" s="49" t="s">
        <v>315</v>
      </c>
      <c r="C399" s="87">
        <v>0</v>
      </c>
    </row>
    <row r="400" spans="1:3" s="41" customFormat="1" ht="15" customHeight="1">
      <c r="A400" s="48">
        <v>2040850</v>
      </c>
      <c r="B400" s="49" t="s">
        <v>73</v>
      </c>
      <c r="C400" s="87">
        <v>0</v>
      </c>
    </row>
    <row r="401" spans="1:3" s="41" customFormat="1" ht="15" customHeight="1">
      <c r="A401" s="48">
        <v>2040899</v>
      </c>
      <c r="B401" s="49" t="s">
        <v>316</v>
      </c>
      <c r="C401" s="87">
        <v>3</v>
      </c>
    </row>
    <row r="402" spans="1:3" s="41" customFormat="1" ht="15" customHeight="1">
      <c r="A402" s="48">
        <v>20409</v>
      </c>
      <c r="B402" s="46" t="s">
        <v>317</v>
      </c>
      <c r="C402" s="87">
        <f>SUM(C403:C409)</f>
        <v>0</v>
      </c>
    </row>
    <row r="403" spans="1:3" s="41" customFormat="1" ht="15" customHeight="1">
      <c r="A403" s="48">
        <v>2040901</v>
      </c>
      <c r="B403" s="49" t="s">
        <v>64</v>
      </c>
      <c r="C403" s="87">
        <v>0</v>
      </c>
    </row>
    <row r="404" spans="1:3" s="41" customFormat="1" ht="15" customHeight="1">
      <c r="A404" s="48">
        <v>2040902</v>
      </c>
      <c r="B404" s="49" t="s">
        <v>65</v>
      </c>
      <c r="C404" s="87">
        <v>0</v>
      </c>
    </row>
    <row r="405" spans="1:3" s="41" customFormat="1" ht="15" customHeight="1">
      <c r="A405" s="48">
        <v>2040903</v>
      </c>
      <c r="B405" s="49" t="s">
        <v>66</v>
      </c>
      <c r="C405" s="87">
        <v>0</v>
      </c>
    </row>
    <row r="406" spans="1:3" s="41" customFormat="1" ht="15" customHeight="1">
      <c r="A406" s="48">
        <v>2040904</v>
      </c>
      <c r="B406" s="49" t="s">
        <v>318</v>
      </c>
      <c r="C406" s="87">
        <v>0</v>
      </c>
    </row>
    <row r="407" spans="1:3" s="41" customFormat="1" ht="15" customHeight="1">
      <c r="A407" s="48">
        <v>2040905</v>
      </c>
      <c r="B407" s="49" t="s">
        <v>319</v>
      </c>
      <c r="C407" s="87">
        <v>0</v>
      </c>
    </row>
    <row r="408" spans="1:3" s="41" customFormat="1" ht="15" customHeight="1">
      <c r="A408" s="48">
        <v>2040950</v>
      </c>
      <c r="B408" s="49" t="s">
        <v>73</v>
      </c>
      <c r="C408" s="87">
        <v>0</v>
      </c>
    </row>
    <row r="409" spans="1:3" s="41" customFormat="1" ht="15" customHeight="1">
      <c r="A409" s="52">
        <v>2040999</v>
      </c>
      <c r="B409" s="49" t="s">
        <v>320</v>
      </c>
      <c r="C409" s="87">
        <v>0</v>
      </c>
    </row>
    <row r="410" spans="1:3" s="41" customFormat="1" ht="15" customHeight="1">
      <c r="A410" s="52">
        <v>20410</v>
      </c>
      <c r="B410" s="46" t="s">
        <v>321</v>
      </c>
      <c r="C410" s="87">
        <f>SUM(C411:C417)</f>
        <v>0</v>
      </c>
    </row>
    <row r="411" spans="1:3" s="41" customFormat="1" ht="15" customHeight="1">
      <c r="A411" s="52">
        <v>2041001</v>
      </c>
      <c r="B411" s="49" t="s">
        <v>64</v>
      </c>
      <c r="C411" s="87">
        <v>0</v>
      </c>
    </row>
    <row r="412" spans="1:3" s="41" customFormat="1" ht="15" customHeight="1">
      <c r="A412" s="52">
        <v>2041002</v>
      </c>
      <c r="B412" s="49" t="s">
        <v>65</v>
      </c>
      <c r="C412" s="87">
        <v>0</v>
      </c>
    </row>
    <row r="413" spans="1:3" s="41" customFormat="1" ht="15" customHeight="1">
      <c r="A413" s="52">
        <v>2041003</v>
      </c>
      <c r="B413" s="49" t="s">
        <v>322</v>
      </c>
      <c r="C413" s="87">
        <v>0</v>
      </c>
    </row>
    <row r="414" spans="1:3" s="41" customFormat="1" ht="15" customHeight="1">
      <c r="A414" s="52">
        <v>2041004</v>
      </c>
      <c r="B414" s="49" t="s">
        <v>323</v>
      </c>
      <c r="C414" s="87">
        <v>0</v>
      </c>
    </row>
    <row r="415" spans="1:3" s="41" customFormat="1" ht="15" customHeight="1">
      <c r="A415" s="52">
        <v>2041005</v>
      </c>
      <c r="B415" s="49" t="s">
        <v>324</v>
      </c>
      <c r="C415" s="87">
        <v>0</v>
      </c>
    </row>
    <row r="416" spans="1:3" s="41" customFormat="1" ht="15" customHeight="1">
      <c r="A416" s="48">
        <v>2041006</v>
      </c>
      <c r="B416" s="49" t="s">
        <v>277</v>
      </c>
      <c r="C416" s="87">
        <v>0</v>
      </c>
    </row>
    <row r="417" spans="1:3" s="41" customFormat="1" ht="15" customHeight="1">
      <c r="A417" s="48">
        <v>2041099</v>
      </c>
      <c r="B417" s="49" t="s">
        <v>325</v>
      </c>
      <c r="C417" s="87">
        <v>0</v>
      </c>
    </row>
    <row r="418" spans="1:3" s="41" customFormat="1" ht="15" customHeight="1">
      <c r="A418" s="48">
        <v>20411</v>
      </c>
      <c r="B418" s="46" t="s">
        <v>326</v>
      </c>
      <c r="C418" s="87">
        <f>SUM(C419:C426)</f>
        <v>0</v>
      </c>
    </row>
    <row r="419" spans="1:3" s="41" customFormat="1" ht="15" customHeight="1">
      <c r="A419" s="48">
        <v>2041101</v>
      </c>
      <c r="B419" s="49" t="s">
        <v>327</v>
      </c>
      <c r="C419" s="87">
        <v>0</v>
      </c>
    </row>
    <row r="420" spans="1:3" s="41" customFormat="1" ht="15" customHeight="1">
      <c r="A420" s="48">
        <v>2041102</v>
      </c>
      <c r="B420" s="49" t="s">
        <v>64</v>
      </c>
      <c r="C420" s="87">
        <v>0</v>
      </c>
    </row>
    <row r="421" spans="1:3" s="41" customFormat="1" ht="15" customHeight="1">
      <c r="A421" s="48">
        <v>2041103</v>
      </c>
      <c r="B421" s="49" t="s">
        <v>328</v>
      </c>
      <c r="C421" s="87">
        <v>0</v>
      </c>
    </row>
    <row r="422" spans="1:3" s="44" customFormat="1" ht="15" customHeight="1">
      <c r="A422" s="48">
        <v>2041104</v>
      </c>
      <c r="B422" s="49" t="s">
        <v>329</v>
      </c>
      <c r="C422" s="87">
        <v>0</v>
      </c>
    </row>
    <row r="423" spans="1:3" s="41" customFormat="1" ht="15" customHeight="1">
      <c r="A423" s="48">
        <v>2041105</v>
      </c>
      <c r="B423" s="49" t="s">
        <v>330</v>
      </c>
      <c r="C423" s="87">
        <v>0</v>
      </c>
    </row>
    <row r="424" spans="1:3" s="41" customFormat="1" ht="15" customHeight="1">
      <c r="A424" s="48">
        <v>2041106</v>
      </c>
      <c r="B424" s="49" t="s">
        <v>331</v>
      </c>
      <c r="C424" s="87">
        <v>0</v>
      </c>
    </row>
    <row r="425" spans="1:3" s="41" customFormat="1" ht="15" customHeight="1">
      <c r="A425" s="48">
        <v>2041107</v>
      </c>
      <c r="B425" s="49" t="s">
        <v>332</v>
      </c>
      <c r="C425" s="87">
        <v>0</v>
      </c>
    </row>
    <row r="426" spans="1:3" s="41" customFormat="1" ht="15" customHeight="1">
      <c r="A426" s="48">
        <v>2041108</v>
      </c>
      <c r="B426" s="49" t="s">
        <v>333</v>
      </c>
      <c r="C426" s="87">
        <v>0</v>
      </c>
    </row>
    <row r="427" spans="1:3" s="41" customFormat="1" ht="15" customHeight="1">
      <c r="A427" s="48">
        <v>20499</v>
      </c>
      <c r="B427" s="46" t="s">
        <v>334</v>
      </c>
      <c r="C427" s="87">
        <f>C428+C429</f>
        <v>606</v>
      </c>
    </row>
    <row r="428" spans="1:3" s="41" customFormat="1" ht="15" customHeight="1">
      <c r="A428" s="48">
        <v>2049901</v>
      </c>
      <c r="B428" s="49" t="s">
        <v>335</v>
      </c>
      <c r="C428" s="87">
        <v>606</v>
      </c>
    </row>
    <row r="429" spans="1:3" s="41" customFormat="1" ht="15" customHeight="1">
      <c r="A429" s="48">
        <v>2049902</v>
      </c>
      <c r="B429" s="49" t="s">
        <v>336</v>
      </c>
      <c r="C429" s="87">
        <v>0</v>
      </c>
    </row>
    <row r="430" spans="1:3" s="41" customFormat="1" ht="15" customHeight="1">
      <c r="A430" s="48">
        <v>205</v>
      </c>
      <c r="B430" s="46" t="s">
        <v>337</v>
      </c>
      <c r="C430" s="87">
        <f>C431+C436+C445+C452+C458+C462+C466+C470+C476+C483</f>
        <v>92759</v>
      </c>
    </row>
    <row r="431" spans="1:3" s="41" customFormat="1" ht="15" customHeight="1">
      <c r="A431" s="48">
        <v>20501</v>
      </c>
      <c r="B431" s="46" t="s">
        <v>338</v>
      </c>
      <c r="C431" s="87">
        <f>SUM(C432:C435)</f>
        <v>1717</v>
      </c>
    </row>
    <row r="432" spans="1:3" s="41" customFormat="1" ht="15" customHeight="1">
      <c r="A432" s="48">
        <v>2050101</v>
      </c>
      <c r="B432" s="49" t="s">
        <v>64</v>
      </c>
      <c r="C432" s="87">
        <v>1146</v>
      </c>
    </row>
    <row r="433" spans="1:3" s="41" customFormat="1" ht="15" customHeight="1">
      <c r="A433" s="48">
        <v>2050102</v>
      </c>
      <c r="B433" s="49" t="s">
        <v>65</v>
      </c>
      <c r="C433" s="87">
        <v>20</v>
      </c>
    </row>
    <row r="434" spans="1:3" s="41" customFormat="1" ht="15" customHeight="1">
      <c r="A434" s="48">
        <v>2050103</v>
      </c>
      <c r="B434" s="49" t="s">
        <v>66</v>
      </c>
      <c r="C434" s="87">
        <v>65</v>
      </c>
    </row>
    <row r="435" spans="1:3" s="41" customFormat="1" ht="15" customHeight="1">
      <c r="A435" s="48">
        <v>2050199</v>
      </c>
      <c r="B435" s="49" t="s">
        <v>339</v>
      </c>
      <c r="C435" s="87">
        <v>486</v>
      </c>
    </row>
    <row r="436" spans="1:3" s="41" customFormat="1" ht="15" customHeight="1">
      <c r="A436" s="48">
        <v>20502</v>
      </c>
      <c r="B436" s="46" t="s">
        <v>340</v>
      </c>
      <c r="C436" s="87">
        <f>SUM(C437:C444)</f>
        <v>66196</v>
      </c>
    </row>
    <row r="437" spans="1:3" s="41" customFormat="1" ht="15" customHeight="1">
      <c r="A437" s="48">
        <v>2050201</v>
      </c>
      <c r="B437" s="49" t="s">
        <v>341</v>
      </c>
      <c r="C437" s="87">
        <v>1517</v>
      </c>
    </row>
    <row r="438" spans="1:3" s="41" customFormat="1" ht="15" customHeight="1">
      <c r="A438" s="48">
        <v>2050202</v>
      </c>
      <c r="B438" s="49" t="s">
        <v>342</v>
      </c>
      <c r="C438" s="87">
        <v>2137</v>
      </c>
    </row>
    <row r="439" spans="1:3" s="41" customFormat="1" ht="15" customHeight="1">
      <c r="A439" s="48">
        <v>2050203</v>
      </c>
      <c r="B439" s="49" t="s">
        <v>343</v>
      </c>
      <c r="C439" s="87">
        <v>14520</v>
      </c>
    </row>
    <row r="440" spans="1:3" s="41" customFormat="1" ht="15" customHeight="1">
      <c r="A440" s="48">
        <v>2050204</v>
      </c>
      <c r="B440" s="49" t="s">
        <v>344</v>
      </c>
      <c r="C440" s="87">
        <v>14194</v>
      </c>
    </row>
    <row r="441" spans="1:3" s="41" customFormat="1" ht="15" customHeight="1">
      <c r="A441" s="48">
        <v>2050205</v>
      </c>
      <c r="B441" s="49" t="s">
        <v>345</v>
      </c>
      <c r="C441" s="87">
        <v>33818</v>
      </c>
    </row>
    <row r="442" spans="1:3" s="41" customFormat="1" ht="15" customHeight="1">
      <c r="A442" s="48">
        <v>2050206</v>
      </c>
      <c r="B442" s="49" t="s">
        <v>346</v>
      </c>
      <c r="C442" s="87">
        <v>0</v>
      </c>
    </row>
    <row r="443" spans="1:3" s="41" customFormat="1" ht="15" customHeight="1">
      <c r="A443" s="48">
        <v>2050207</v>
      </c>
      <c r="B443" s="49" t="s">
        <v>347</v>
      </c>
      <c r="C443" s="87">
        <v>0</v>
      </c>
    </row>
    <row r="444" spans="1:3" s="41" customFormat="1" ht="15" customHeight="1">
      <c r="A444" s="48">
        <v>2050299</v>
      </c>
      <c r="B444" s="49" t="s">
        <v>348</v>
      </c>
      <c r="C444" s="87">
        <v>10</v>
      </c>
    </row>
    <row r="445" spans="1:3" s="41" customFormat="1" ht="15" customHeight="1">
      <c r="A445" s="48">
        <v>20503</v>
      </c>
      <c r="B445" s="46" t="s">
        <v>349</v>
      </c>
      <c r="C445" s="87">
        <f>SUM(C446:C451)</f>
        <v>14646</v>
      </c>
    </row>
    <row r="446" spans="1:3" s="41" customFormat="1" ht="15" customHeight="1">
      <c r="A446" s="52">
        <v>2050301</v>
      </c>
      <c r="B446" s="49" t="s">
        <v>350</v>
      </c>
      <c r="C446" s="87">
        <v>0</v>
      </c>
    </row>
    <row r="447" spans="1:3" s="41" customFormat="1" ht="15" customHeight="1">
      <c r="A447" s="52">
        <v>2050302</v>
      </c>
      <c r="B447" s="49" t="s">
        <v>351</v>
      </c>
      <c r="C447" s="87">
        <v>14493</v>
      </c>
    </row>
    <row r="448" spans="1:3" s="41" customFormat="1" ht="15" customHeight="1">
      <c r="A448" s="52">
        <v>2050303</v>
      </c>
      <c r="B448" s="49" t="s">
        <v>352</v>
      </c>
      <c r="C448" s="87">
        <v>153</v>
      </c>
    </row>
    <row r="449" spans="1:3" s="41" customFormat="1" ht="15" customHeight="1">
      <c r="A449" s="52">
        <v>2050304</v>
      </c>
      <c r="B449" s="49" t="s">
        <v>353</v>
      </c>
      <c r="C449" s="87">
        <v>0</v>
      </c>
    </row>
    <row r="450" spans="1:3" s="41" customFormat="1" ht="15" customHeight="1">
      <c r="A450" s="52">
        <v>2050305</v>
      </c>
      <c r="B450" s="49" t="s">
        <v>354</v>
      </c>
      <c r="C450" s="87">
        <v>0</v>
      </c>
    </row>
    <row r="451" spans="1:3" s="41" customFormat="1" ht="15" customHeight="1">
      <c r="A451" s="52">
        <v>2050399</v>
      </c>
      <c r="B451" s="49" t="s">
        <v>355</v>
      </c>
      <c r="C451" s="87">
        <v>0</v>
      </c>
    </row>
    <row r="452" spans="1:3" s="41" customFormat="1" ht="15" customHeight="1">
      <c r="A452" s="52">
        <v>20504</v>
      </c>
      <c r="B452" s="46" t="s">
        <v>356</v>
      </c>
      <c r="C452" s="87">
        <f>SUM(C453:C457)</f>
        <v>0</v>
      </c>
    </row>
    <row r="453" spans="1:3" s="41" customFormat="1" ht="15" customHeight="1">
      <c r="A453" s="52">
        <v>2050401</v>
      </c>
      <c r="B453" s="49" t="s">
        <v>357</v>
      </c>
      <c r="C453" s="87">
        <v>0</v>
      </c>
    </row>
    <row r="454" spans="1:3" s="41" customFormat="1" ht="15" customHeight="1">
      <c r="A454" s="52">
        <v>2050402</v>
      </c>
      <c r="B454" s="49" t="s">
        <v>358</v>
      </c>
      <c r="C454" s="87">
        <v>0</v>
      </c>
    </row>
    <row r="455" spans="1:3" s="41" customFormat="1" ht="15" customHeight="1">
      <c r="A455" s="52">
        <v>2050403</v>
      </c>
      <c r="B455" s="49" t="s">
        <v>359</v>
      </c>
      <c r="C455" s="87">
        <v>0</v>
      </c>
    </row>
    <row r="456" spans="1:3" s="41" customFormat="1" ht="15" customHeight="1">
      <c r="A456" s="52">
        <v>2050404</v>
      </c>
      <c r="B456" s="49" t="s">
        <v>360</v>
      </c>
      <c r="C456" s="87">
        <v>0</v>
      </c>
    </row>
    <row r="457" spans="1:3" s="41" customFormat="1" ht="15" customHeight="1">
      <c r="A457" s="52">
        <v>2050499</v>
      </c>
      <c r="B457" s="49" t="s">
        <v>361</v>
      </c>
      <c r="C457" s="87">
        <v>0</v>
      </c>
    </row>
    <row r="458" spans="1:3" s="41" customFormat="1" ht="15" customHeight="1">
      <c r="A458" s="52">
        <v>20505</v>
      </c>
      <c r="B458" s="46" t="s">
        <v>362</v>
      </c>
      <c r="C458" s="87">
        <f>SUM(C459:C461)</f>
        <v>874</v>
      </c>
    </row>
    <row r="459" spans="1:3" s="41" customFormat="1" ht="15" customHeight="1">
      <c r="A459" s="52">
        <v>2050501</v>
      </c>
      <c r="B459" s="49" t="s">
        <v>363</v>
      </c>
      <c r="C459" s="87">
        <v>874</v>
      </c>
    </row>
    <row r="460" spans="1:3" s="41" customFormat="1" ht="15" customHeight="1">
      <c r="A460" s="52">
        <v>2050502</v>
      </c>
      <c r="B460" s="49" t="s">
        <v>364</v>
      </c>
      <c r="C460" s="87">
        <v>0</v>
      </c>
    </row>
    <row r="461" spans="1:3" s="41" customFormat="1" ht="15" customHeight="1">
      <c r="A461" s="52">
        <v>2050599</v>
      </c>
      <c r="B461" s="49" t="s">
        <v>365</v>
      </c>
      <c r="C461" s="87">
        <v>0</v>
      </c>
    </row>
    <row r="462" spans="1:3" s="41" customFormat="1" ht="15" customHeight="1">
      <c r="A462" s="52">
        <v>20506</v>
      </c>
      <c r="B462" s="46" t="s">
        <v>366</v>
      </c>
      <c r="C462" s="87">
        <f>SUM(C463:C465)</f>
        <v>0</v>
      </c>
    </row>
    <row r="463" spans="1:3" s="41" customFormat="1" ht="15" customHeight="1">
      <c r="A463" s="52">
        <v>2050601</v>
      </c>
      <c r="B463" s="49" t="s">
        <v>367</v>
      </c>
      <c r="C463" s="87">
        <v>0</v>
      </c>
    </row>
    <row r="464" spans="1:3" s="41" customFormat="1" ht="15" customHeight="1">
      <c r="A464" s="52">
        <v>2050602</v>
      </c>
      <c r="B464" s="49" t="s">
        <v>368</v>
      </c>
      <c r="C464" s="87">
        <v>0</v>
      </c>
    </row>
    <row r="465" spans="1:3" s="41" customFormat="1" ht="15" customHeight="1">
      <c r="A465" s="52">
        <v>2050699</v>
      </c>
      <c r="B465" s="49" t="s">
        <v>369</v>
      </c>
      <c r="C465" s="87">
        <v>0</v>
      </c>
    </row>
    <row r="466" spans="1:3" s="41" customFormat="1" ht="15" customHeight="1">
      <c r="A466" s="52">
        <v>20507</v>
      </c>
      <c r="B466" s="46" t="s">
        <v>370</v>
      </c>
      <c r="C466" s="87">
        <f>SUM(C467:C469)</f>
        <v>624</v>
      </c>
    </row>
    <row r="467" spans="1:3" s="41" customFormat="1" ht="15" customHeight="1">
      <c r="A467" s="52">
        <v>2050701</v>
      </c>
      <c r="B467" s="49" t="s">
        <v>371</v>
      </c>
      <c r="C467" s="87">
        <v>624</v>
      </c>
    </row>
    <row r="468" spans="1:3" s="44" customFormat="1" ht="15" customHeight="1">
      <c r="A468" s="52">
        <v>2050702</v>
      </c>
      <c r="B468" s="49" t="s">
        <v>372</v>
      </c>
      <c r="C468" s="87">
        <v>0</v>
      </c>
    </row>
    <row r="469" spans="1:3" s="41" customFormat="1" ht="15" customHeight="1">
      <c r="A469" s="52">
        <v>2050799</v>
      </c>
      <c r="B469" s="49" t="s">
        <v>373</v>
      </c>
      <c r="C469" s="87">
        <v>0</v>
      </c>
    </row>
    <row r="470" spans="1:3" s="41" customFormat="1" ht="15" customHeight="1">
      <c r="A470" s="52">
        <v>20508</v>
      </c>
      <c r="B470" s="46" t="s">
        <v>374</v>
      </c>
      <c r="C470" s="87">
        <f>SUM(C471:C475)</f>
        <v>1243</v>
      </c>
    </row>
    <row r="471" spans="1:3" s="41" customFormat="1" ht="15" customHeight="1">
      <c r="A471" s="52">
        <v>2050801</v>
      </c>
      <c r="B471" s="49" t="s">
        <v>375</v>
      </c>
      <c r="C471" s="87">
        <v>0</v>
      </c>
    </row>
    <row r="472" spans="1:3" s="41" customFormat="1" ht="15" customHeight="1">
      <c r="A472" s="52">
        <v>2050802</v>
      </c>
      <c r="B472" s="49" t="s">
        <v>376</v>
      </c>
      <c r="C472" s="87">
        <v>1237</v>
      </c>
    </row>
    <row r="473" spans="1:3" s="41" customFormat="1" ht="15" customHeight="1">
      <c r="A473" s="52">
        <v>2050803</v>
      </c>
      <c r="B473" s="49" t="s">
        <v>377</v>
      </c>
      <c r="C473" s="87">
        <v>6</v>
      </c>
    </row>
    <row r="474" spans="1:3" s="41" customFormat="1" ht="15" customHeight="1">
      <c r="A474" s="52">
        <v>2050804</v>
      </c>
      <c r="B474" s="49" t="s">
        <v>378</v>
      </c>
      <c r="C474" s="87">
        <v>0</v>
      </c>
    </row>
    <row r="475" spans="1:3" s="41" customFormat="1" ht="15" customHeight="1">
      <c r="A475" s="52">
        <v>2050899</v>
      </c>
      <c r="B475" s="49" t="s">
        <v>379</v>
      </c>
      <c r="C475" s="87">
        <v>0</v>
      </c>
    </row>
    <row r="476" spans="1:3" s="41" customFormat="1" ht="15" customHeight="1">
      <c r="A476" s="52">
        <v>20509</v>
      </c>
      <c r="B476" s="46" t="s">
        <v>380</v>
      </c>
      <c r="C476" s="87">
        <f>SUM(C477:C482)</f>
        <v>6242</v>
      </c>
    </row>
    <row r="477" spans="1:3" s="44" customFormat="1" ht="15" customHeight="1">
      <c r="A477" s="52">
        <v>2050901</v>
      </c>
      <c r="B477" s="49" t="s">
        <v>381</v>
      </c>
      <c r="C477" s="87">
        <v>0</v>
      </c>
    </row>
    <row r="478" spans="1:3" s="41" customFormat="1" ht="15" customHeight="1">
      <c r="A478" s="52">
        <v>2050902</v>
      </c>
      <c r="B478" s="49" t="s">
        <v>382</v>
      </c>
      <c r="C478" s="87">
        <v>80</v>
      </c>
    </row>
    <row r="479" spans="1:3" s="41" customFormat="1" ht="15" customHeight="1">
      <c r="A479" s="52">
        <v>2050903</v>
      </c>
      <c r="B479" s="49" t="s">
        <v>383</v>
      </c>
      <c r="C479" s="87">
        <v>0</v>
      </c>
    </row>
    <row r="480" spans="1:3" s="41" customFormat="1" ht="15" customHeight="1">
      <c r="A480" s="52">
        <v>2050904</v>
      </c>
      <c r="B480" s="49" t="s">
        <v>384</v>
      </c>
      <c r="C480" s="87">
        <v>0</v>
      </c>
    </row>
    <row r="481" spans="1:3" s="41" customFormat="1" ht="15" customHeight="1">
      <c r="A481" s="52">
        <v>2050905</v>
      </c>
      <c r="B481" s="49" t="s">
        <v>385</v>
      </c>
      <c r="C481" s="87">
        <v>0</v>
      </c>
    </row>
    <row r="482" spans="1:3" s="41" customFormat="1" ht="15" customHeight="1">
      <c r="A482" s="52">
        <v>2050999</v>
      </c>
      <c r="B482" s="49" t="s">
        <v>386</v>
      </c>
      <c r="C482" s="87">
        <v>6162</v>
      </c>
    </row>
    <row r="483" spans="1:3" s="44" customFormat="1" ht="15" customHeight="1">
      <c r="A483" s="52">
        <v>20599</v>
      </c>
      <c r="B483" s="46" t="s">
        <v>387</v>
      </c>
      <c r="C483" s="87">
        <f>C484</f>
        <v>1217</v>
      </c>
    </row>
    <row r="484" spans="1:3" s="41" customFormat="1" ht="15" customHeight="1">
      <c r="A484" s="52">
        <v>2059999</v>
      </c>
      <c r="B484" s="49" t="s">
        <v>388</v>
      </c>
      <c r="C484" s="87">
        <v>1217</v>
      </c>
    </row>
    <row r="485" spans="1:3" s="41" customFormat="1" ht="15" customHeight="1">
      <c r="A485" s="52">
        <v>206</v>
      </c>
      <c r="B485" s="46" t="s">
        <v>389</v>
      </c>
      <c r="C485" s="87">
        <f>SUM(C486,C491,C500,C506,C512,C517,C522,C529,C533,C536)</f>
        <v>8885</v>
      </c>
    </row>
    <row r="486" spans="1:3" s="41" customFormat="1" ht="15" customHeight="1">
      <c r="A486" s="52">
        <v>20601</v>
      </c>
      <c r="B486" s="46" t="s">
        <v>390</v>
      </c>
      <c r="C486" s="87">
        <f>SUM(C487:C490)</f>
        <v>1915</v>
      </c>
    </row>
    <row r="487" spans="1:3" s="41" customFormat="1" ht="15" customHeight="1">
      <c r="A487" s="52">
        <v>2060101</v>
      </c>
      <c r="B487" s="49" t="s">
        <v>64</v>
      </c>
      <c r="C487" s="87">
        <v>1503</v>
      </c>
    </row>
    <row r="488" spans="1:3" s="41" customFormat="1" ht="15" customHeight="1">
      <c r="A488" s="52">
        <v>2060102</v>
      </c>
      <c r="B488" s="49" t="s">
        <v>65</v>
      </c>
      <c r="C488" s="87">
        <v>10</v>
      </c>
    </row>
    <row r="489" spans="1:3" s="41" customFormat="1" ht="15" customHeight="1">
      <c r="A489" s="52">
        <v>2060103</v>
      </c>
      <c r="B489" s="49" t="s">
        <v>66</v>
      </c>
      <c r="C489" s="87">
        <v>0</v>
      </c>
    </row>
    <row r="490" spans="1:3" s="41" customFormat="1" ht="15" customHeight="1">
      <c r="A490" s="52">
        <v>2060199</v>
      </c>
      <c r="B490" s="49" t="s">
        <v>391</v>
      </c>
      <c r="C490" s="87">
        <v>402</v>
      </c>
    </row>
    <row r="491" spans="1:3" s="41" customFormat="1" ht="15" customHeight="1">
      <c r="A491" s="52">
        <v>20602</v>
      </c>
      <c r="B491" s="46" t="s">
        <v>392</v>
      </c>
      <c r="C491" s="87">
        <f>SUM(C492:C499)</f>
        <v>1910</v>
      </c>
    </row>
    <row r="492" spans="1:3" s="44" customFormat="1" ht="15" customHeight="1">
      <c r="A492" s="52">
        <v>2060201</v>
      </c>
      <c r="B492" s="49" t="s">
        <v>393</v>
      </c>
      <c r="C492" s="87">
        <v>1717</v>
      </c>
    </row>
    <row r="493" spans="1:3" s="41" customFormat="1" ht="15" customHeight="1">
      <c r="A493" s="52">
        <v>2060202</v>
      </c>
      <c r="B493" s="49" t="s">
        <v>394</v>
      </c>
      <c r="C493" s="87">
        <v>0</v>
      </c>
    </row>
    <row r="494" spans="1:3" s="41" customFormat="1" ht="15" customHeight="1">
      <c r="A494" s="52">
        <v>2060203</v>
      </c>
      <c r="B494" s="49" t="s">
        <v>395</v>
      </c>
      <c r="C494" s="87">
        <v>0</v>
      </c>
    </row>
    <row r="495" spans="1:3" s="41" customFormat="1" ht="15" customHeight="1">
      <c r="A495" s="52">
        <v>2060204</v>
      </c>
      <c r="B495" s="49" t="s">
        <v>396</v>
      </c>
      <c r="C495" s="87">
        <v>0</v>
      </c>
    </row>
    <row r="496" spans="1:3" s="41" customFormat="1" ht="15" customHeight="1">
      <c r="A496" s="52">
        <v>2060205</v>
      </c>
      <c r="B496" s="49" t="s">
        <v>397</v>
      </c>
      <c r="C496" s="87">
        <v>0</v>
      </c>
    </row>
    <row r="497" spans="1:3" s="41" customFormat="1" ht="15" customHeight="1">
      <c r="A497" s="52">
        <v>2060206</v>
      </c>
      <c r="B497" s="49" t="s">
        <v>398</v>
      </c>
      <c r="C497" s="87">
        <v>40</v>
      </c>
    </row>
    <row r="498" spans="1:3" s="44" customFormat="1" ht="15" customHeight="1">
      <c r="A498" s="52">
        <v>2060207</v>
      </c>
      <c r="B498" s="49" t="s">
        <v>399</v>
      </c>
      <c r="C498" s="87">
        <v>0</v>
      </c>
    </row>
    <row r="499" spans="1:3" s="41" customFormat="1" ht="15" customHeight="1">
      <c r="A499" s="52">
        <v>2060299</v>
      </c>
      <c r="B499" s="49" t="s">
        <v>400</v>
      </c>
      <c r="C499" s="87">
        <v>153</v>
      </c>
    </row>
    <row r="500" spans="1:3" s="41" customFormat="1" ht="15" customHeight="1">
      <c r="A500" s="52">
        <v>20603</v>
      </c>
      <c r="B500" s="46" t="s">
        <v>401</v>
      </c>
      <c r="C500" s="87">
        <f>SUM(C501:C505)</f>
        <v>0</v>
      </c>
    </row>
    <row r="501" spans="1:3" s="41" customFormat="1" ht="15" customHeight="1">
      <c r="A501" s="52">
        <v>2060301</v>
      </c>
      <c r="B501" s="49" t="s">
        <v>393</v>
      </c>
      <c r="C501" s="87">
        <v>0</v>
      </c>
    </row>
    <row r="502" spans="1:3" s="41" customFormat="1" ht="15" customHeight="1">
      <c r="A502" s="52">
        <v>2060302</v>
      </c>
      <c r="B502" s="49" t="s">
        <v>402</v>
      </c>
      <c r="C502" s="87">
        <v>0</v>
      </c>
    </row>
    <row r="503" spans="1:3" s="41" customFormat="1" ht="15" customHeight="1">
      <c r="A503" s="52">
        <v>2060303</v>
      </c>
      <c r="B503" s="49" t="s">
        <v>403</v>
      </c>
      <c r="C503" s="87">
        <v>0</v>
      </c>
    </row>
    <row r="504" spans="1:3" s="44" customFormat="1" ht="15" customHeight="1">
      <c r="A504" s="52">
        <v>2060304</v>
      </c>
      <c r="B504" s="49" t="s">
        <v>404</v>
      </c>
      <c r="C504" s="87">
        <v>0</v>
      </c>
    </row>
    <row r="505" spans="1:3" s="41" customFormat="1" ht="15" customHeight="1">
      <c r="A505" s="52">
        <v>2060399</v>
      </c>
      <c r="B505" s="49" t="s">
        <v>405</v>
      </c>
      <c r="C505" s="87">
        <v>0</v>
      </c>
    </row>
    <row r="506" spans="1:3" s="41" customFormat="1" ht="15" customHeight="1">
      <c r="A506" s="52">
        <v>20604</v>
      </c>
      <c r="B506" s="46" t="s">
        <v>406</v>
      </c>
      <c r="C506" s="87">
        <f>SUM(C507:C511)</f>
        <v>2231</v>
      </c>
    </row>
    <row r="507" spans="1:3" s="41" customFormat="1" ht="15" customHeight="1">
      <c r="A507" s="52">
        <v>2060401</v>
      </c>
      <c r="B507" s="49" t="s">
        <v>393</v>
      </c>
      <c r="C507" s="87">
        <v>0</v>
      </c>
    </row>
    <row r="508" spans="1:3" s="41" customFormat="1" ht="15" customHeight="1">
      <c r="A508" s="52">
        <v>2060402</v>
      </c>
      <c r="B508" s="49" t="s">
        <v>407</v>
      </c>
      <c r="C508" s="87">
        <v>1451</v>
      </c>
    </row>
    <row r="509" spans="1:3" s="41" customFormat="1" ht="15" customHeight="1">
      <c r="A509" s="52">
        <v>2060403</v>
      </c>
      <c r="B509" s="49" t="s">
        <v>408</v>
      </c>
      <c r="C509" s="87">
        <v>80</v>
      </c>
    </row>
    <row r="510" spans="1:3" s="41" customFormat="1" ht="15" customHeight="1">
      <c r="A510" s="52">
        <v>2060404</v>
      </c>
      <c r="B510" s="49" t="s">
        <v>409</v>
      </c>
      <c r="C510" s="87">
        <v>0</v>
      </c>
    </row>
    <row r="511" spans="1:3" s="41" customFormat="1" ht="15" customHeight="1">
      <c r="A511" s="52">
        <v>2060499</v>
      </c>
      <c r="B511" s="49" t="s">
        <v>410</v>
      </c>
      <c r="C511" s="87">
        <v>700</v>
      </c>
    </row>
    <row r="512" spans="1:3" s="41" customFormat="1" ht="15" customHeight="1">
      <c r="A512" s="52">
        <v>20605</v>
      </c>
      <c r="B512" s="46" t="s">
        <v>411</v>
      </c>
      <c r="C512" s="87">
        <f>SUM(C513:C516)</f>
        <v>821</v>
      </c>
    </row>
    <row r="513" spans="1:3" s="41" customFormat="1" ht="15" customHeight="1">
      <c r="A513" s="52">
        <v>2060501</v>
      </c>
      <c r="B513" s="49" t="s">
        <v>393</v>
      </c>
      <c r="C513" s="87">
        <v>595</v>
      </c>
    </row>
    <row r="514" spans="1:3" s="41" customFormat="1" ht="15" customHeight="1">
      <c r="A514" s="52">
        <v>2060502</v>
      </c>
      <c r="B514" s="49" t="s">
        <v>412</v>
      </c>
      <c r="C514" s="87">
        <v>0</v>
      </c>
    </row>
    <row r="515" spans="1:3" s="41" customFormat="1" ht="15" customHeight="1">
      <c r="A515" s="52">
        <v>2060503</v>
      </c>
      <c r="B515" s="49" t="s">
        <v>413</v>
      </c>
      <c r="C515" s="87">
        <v>200</v>
      </c>
    </row>
    <row r="516" spans="1:3" s="41" customFormat="1" ht="15" customHeight="1">
      <c r="A516" s="52">
        <v>2060599</v>
      </c>
      <c r="B516" s="49" t="s">
        <v>414</v>
      </c>
      <c r="C516" s="87">
        <v>26</v>
      </c>
    </row>
    <row r="517" spans="1:3" s="41" customFormat="1" ht="15" customHeight="1">
      <c r="A517" s="52">
        <v>20606</v>
      </c>
      <c r="B517" s="46" t="s">
        <v>415</v>
      </c>
      <c r="C517" s="87">
        <f>SUM(C518:C521)</f>
        <v>52</v>
      </c>
    </row>
    <row r="518" spans="1:3" s="41" customFormat="1" ht="15" customHeight="1">
      <c r="A518" s="52">
        <v>2060601</v>
      </c>
      <c r="B518" s="49" t="s">
        <v>416</v>
      </c>
      <c r="C518" s="87">
        <v>0</v>
      </c>
    </row>
    <row r="519" spans="1:3" s="41" customFormat="1" ht="15" customHeight="1">
      <c r="A519" s="52">
        <v>2060602</v>
      </c>
      <c r="B519" s="49" t="s">
        <v>417</v>
      </c>
      <c r="C519" s="87">
        <v>0</v>
      </c>
    </row>
    <row r="520" spans="1:3" s="41" customFormat="1" ht="15" customHeight="1">
      <c r="A520" s="52">
        <v>2060603</v>
      </c>
      <c r="B520" s="49" t="s">
        <v>418</v>
      </c>
      <c r="C520" s="87">
        <v>0</v>
      </c>
    </row>
    <row r="521" spans="1:3" s="41" customFormat="1" ht="15" customHeight="1">
      <c r="A521" s="52">
        <v>2060699</v>
      </c>
      <c r="B521" s="49" t="s">
        <v>419</v>
      </c>
      <c r="C521" s="87">
        <v>52</v>
      </c>
    </row>
    <row r="522" spans="1:3" s="41" customFormat="1" ht="15" customHeight="1">
      <c r="A522" s="52">
        <v>20607</v>
      </c>
      <c r="B522" s="46" t="s">
        <v>420</v>
      </c>
      <c r="C522" s="87">
        <f>SUM(C523:C528)</f>
        <v>287</v>
      </c>
    </row>
    <row r="523" spans="1:3" s="41" customFormat="1" ht="15" customHeight="1">
      <c r="A523" s="52">
        <v>2060701</v>
      </c>
      <c r="B523" s="49" t="s">
        <v>393</v>
      </c>
      <c r="C523" s="87">
        <v>146</v>
      </c>
    </row>
    <row r="524" spans="1:3" s="41" customFormat="1" ht="15" customHeight="1">
      <c r="A524" s="52">
        <v>2060702</v>
      </c>
      <c r="B524" s="49" t="s">
        <v>421</v>
      </c>
      <c r="C524" s="87">
        <v>111</v>
      </c>
    </row>
    <row r="525" spans="1:3" s="41" customFormat="1" ht="15" customHeight="1">
      <c r="A525" s="52">
        <v>2060703</v>
      </c>
      <c r="B525" s="49" t="s">
        <v>422</v>
      </c>
      <c r="C525" s="87">
        <v>0</v>
      </c>
    </row>
    <row r="526" spans="1:3" s="41" customFormat="1" ht="15" customHeight="1">
      <c r="A526" s="52">
        <v>2060704</v>
      </c>
      <c r="B526" s="49" t="s">
        <v>423</v>
      </c>
      <c r="C526" s="87">
        <v>0</v>
      </c>
    </row>
    <row r="527" spans="1:3" s="41" customFormat="1" ht="15" customHeight="1">
      <c r="A527" s="52">
        <v>2060705</v>
      </c>
      <c r="B527" s="49" t="s">
        <v>424</v>
      </c>
      <c r="C527" s="87">
        <v>0</v>
      </c>
    </row>
    <row r="528" spans="1:3" s="41" customFormat="1" ht="15" customHeight="1">
      <c r="A528" s="52">
        <v>2060799</v>
      </c>
      <c r="B528" s="49" t="s">
        <v>425</v>
      </c>
      <c r="C528" s="87">
        <v>30</v>
      </c>
    </row>
    <row r="529" spans="1:3" s="41" customFormat="1" ht="15" customHeight="1">
      <c r="A529" s="52">
        <v>20608</v>
      </c>
      <c r="B529" s="46" t="s">
        <v>426</v>
      </c>
      <c r="C529" s="87">
        <f>SUM(C530:C532)</f>
        <v>900</v>
      </c>
    </row>
    <row r="530" spans="1:3" s="41" customFormat="1" ht="15" customHeight="1">
      <c r="A530" s="52">
        <v>2060801</v>
      </c>
      <c r="B530" s="49" t="s">
        <v>427</v>
      </c>
      <c r="C530" s="87">
        <v>0</v>
      </c>
    </row>
    <row r="531" spans="1:3" s="41" customFormat="1" ht="15" customHeight="1">
      <c r="A531" s="52">
        <v>2060802</v>
      </c>
      <c r="B531" s="49" t="s">
        <v>428</v>
      </c>
      <c r="C531" s="87">
        <v>0</v>
      </c>
    </row>
    <row r="532" spans="1:3" s="44" customFormat="1" ht="15" customHeight="1">
      <c r="A532" s="52">
        <v>2060899</v>
      </c>
      <c r="B532" s="49" t="s">
        <v>429</v>
      </c>
      <c r="C532" s="87">
        <v>900</v>
      </c>
    </row>
    <row r="533" spans="1:3" s="41" customFormat="1" ht="15" customHeight="1">
      <c r="A533" s="52">
        <v>20609</v>
      </c>
      <c r="B533" s="46" t="s">
        <v>430</v>
      </c>
      <c r="C533" s="87">
        <f>C534+C535</f>
        <v>0</v>
      </c>
    </row>
    <row r="534" spans="1:3" s="41" customFormat="1" ht="15" customHeight="1">
      <c r="A534" s="52">
        <v>2060901</v>
      </c>
      <c r="B534" s="49" t="s">
        <v>431</v>
      </c>
      <c r="C534" s="87">
        <v>0</v>
      </c>
    </row>
    <row r="535" spans="1:3" s="41" customFormat="1" ht="15" customHeight="1">
      <c r="A535" s="52">
        <v>2060902</v>
      </c>
      <c r="B535" s="49" t="s">
        <v>432</v>
      </c>
      <c r="C535" s="87">
        <v>0</v>
      </c>
    </row>
    <row r="536" spans="1:3" s="41" customFormat="1" ht="15" customHeight="1">
      <c r="A536" s="52">
        <v>20699</v>
      </c>
      <c r="B536" s="46" t="s">
        <v>433</v>
      </c>
      <c r="C536" s="87">
        <f>SUM(C537:C540)</f>
        <v>769</v>
      </c>
    </row>
    <row r="537" spans="1:3" s="41" customFormat="1" ht="15" customHeight="1">
      <c r="A537" s="52">
        <v>2069901</v>
      </c>
      <c r="B537" s="49" t="s">
        <v>434</v>
      </c>
      <c r="C537" s="87">
        <v>0</v>
      </c>
    </row>
    <row r="538" spans="1:3" s="41" customFormat="1" ht="15" customHeight="1">
      <c r="A538" s="52">
        <v>2069902</v>
      </c>
      <c r="B538" s="49" t="s">
        <v>435</v>
      </c>
      <c r="C538" s="87">
        <v>0</v>
      </c>
    </row>
    <row r="539" spans="1:3" s="41" customFormat="1" ht="15" customHeight="1">
      <c r="A539" s="52">
        <v>2069903</v>
      </c>
      <c r="B539" s="49" t="s">
        <v>436</v>
      </c>
      <c r="C539" s="87">
        <v>3</v>
      </c>
    </row>
    <row r="540" spans="1:3" s="41" customFormat="1" ht="15" customHeight="1">
      <c r="A540" s="52">
        <v>2069999</v>
      </c>
      <c r="B540" s="49" t="s">
        <v>437</v>
      </c>
      <c r="C540" s="87">
        <v>766</v>
      </c>
    </row>
    <row r="541" spans="1:3" s="41" customFormat="1" ht="15" customHeight="1">
      <c r="A541" s="52">
        <v>207</v>
      </c>
      <c r="B541" s="46" t="s">
        <v>438</v>
      </c>
      <c r="C541" s="87">
        <f>SUM(C542,C556,C564,C575,C586)</f>
        <v>13312</v>
      </c>
    </row>
    <row r="542" spans="1:3" s="41" customFormat="1" ht="15" customHeight="1">
      <c r="A542" s="52">
        <v>20701</v>
      </c>
      <c r="B542" s="46" t="s">
        <v>439</v>
      </c>
      <c r="C542" s="87">
        <f>SUM(C543:C555)</f>
        <v>4211</v>
      </c>
    </row>
    <row r="543" spans="1:3" s="41" customFormat="1" ht="15" customHeight="1">
      <c r="A543" s="52">
        <v>2070101</v>
      </c>
      <c r="B543" s="49" t="s">
        <v>64</v>
      </c>
      <c r="C543" s="87">
        <v>815</v>
      </c>
    </row>
    <row r="544" spans="1:3" s="41" customFormat="1" ht="15" customHeight="1">
      <c r="A544" s="52">
        <v>2070102</v>
      </c>
      <c r="B544" s="49" t="s">
        <v>65</v>
      </c>
      <c r="C544" s="87">
        <v>69</v>
      </c>
    </row>
    <row r="545" spans="1:3" s="41" customFormat="1" ht="15" customHeight="1">
      <c r="A545" s="52">
        <v>2070103</v>
      </c>
      <c r="B545" s="49" t="s">
        <v>66</v>
      </c>
      <c r="C545" s="87">
        <v>0</v>
      </c>
    </row>
    <row r="546" spans="1:3" s="41" customFormat="1" ht="15" customHeight="1">
      <c r="A546" s="52">
        <v>2070104</v>
      </c>
      <c r="B546" s="49" t="s">
        <v>440</v>
      </c>
      <c r="C546" s="87">
        <v>418</v>
      </c>
    </row>
    <row r="547" spans="1:3" s="41" customFormat="1" ht="15" customHeight="1">
      <c r="A547" s="52">
        <v>2070105</v>
      </c>
      <c r="B547" s="49" t="s">
        <v>441</v>
      </c>
      <c r="C547" s="87">
        <v>0</v>
      </c>
    </row>
    <row r="548" spans="1:3" s="41" customFormat="1" ht="15" customHeight="1">
      <c r="A548" s="52">
        <v>2070106</v>
      </c>
      <c r="B548" s="49" t="s">
        <v>442</v>
      </c>
      <c r="C548" s="87">
        <v>0</v>
      </c>
    </row>
    <row r="549" spans="1:3" s="41" customFormat="1" ht="15" customHeight="1">
      <c r="A549" s="52">
        <v>2070107</v>
      </c>
      <c r="B549" s="49" t="s">
        <v>443</v>
      </c>
      <c r="C549" s="87">
        <v>1948</v>
      </c>
    </row>
    <row r="550" spans="1:3" s="41" customFormat="1" ht="15" customHeight="1">
      <c r="A550" s="52">
        <v>2070108</v>
      </c>
      <c r="B550" s="49" t="s">
        <v>444</v>
      </c>
      <c r="C550" s="87">
        <v>0</v>
      </c>
    </row>
    <row r="551" spans="1:3" s="41" customFormat="1" ht="15" customHeight="1">
      <c r="A551" s="52">
        <v>2070109</v>
      </c>
      <c r="B551" s="49" t="s">
        <v>445</v>
      </c>
      <c r="C551" s="87">
        <v>471</v>
      </c>
    </row>
    <row r="552" spans="1:3" s="41" customFormat="1" ht="15" customHeight="1">
      <c r="A552" s="52">
        <v>2070110</v>
      </c>
      <c r="B552" s="49" t="s">
        <v>446</v>
      </c>
      <c r="C552" s="87">
        <v>0</v>
      </c>
    </row>
    <row r="553" spans="1:3" s="41" customFormat="1" ht="15" customHeight="1">
      <c r="A553" s="52">
        <v>2070111</v>
      </c>
      <c r="B553" s="49" t="s">
        <v>447</v>
      </c>
      <c r="C553" s="87">
        <v>72</v>
      </c>
    </row>
    <row r="554" spans="1:3" s="41" customFormat="1" ht="15" customHeight="1">
      <c r="A554" s="52">
        <v>2070112</v>
      </c>
      <c r="B554" s="49" t="s">
        <v>448</v>
      </c>
      <c r="C554" s="87">
        <v>6</v>
      </c>
    </row>
    <row r="555" spans="1:3" s="41" customFormat="1" ht="15" customHeight="1">
      <c r="A555" s="52">
        <v>2070199</v>
      </c>
      <c r="B555" s="49" t="s">
        <v>449</v>
      </c>
      <c r="C555" s="87">
        <v>412</v>
      </c>
    </row>
    <row r="556" spans="1:3" s="41" customFormat="1" ht="15" customHeight="1">
      <c r="A556" s="52">
        <v>20702</v>
      </c>
      <c r="B556" s="46" t="s">
        <v>450</v>
      </c>
      <c r="C556" s="87">
        <f>SUM(C557:C563)</f>
        <v>1172</v>
      </c>
    </row>
    <row r="557" spans="1:3" s="41" customFormat="1" ht="15" customHeight="1">
      <c r="A557" s="52">
        <v>2070201</v>
      </c>
      <c r="B557" s="49" t="s">
        <v>64</v>
      </c>
      <c r="C557" s="87">
        <v>52</v>
      </c>
    </row>
    <row r="558" spans="1:3" s="41" customFormat="1" ht="15" customHeight="1">
      <c r="A558" s="52">
        <v>2070202</v>
      </c>
      <c r="B558" s="49" t="s">
        <v>65</v>
      </c>
      <c r="C558" s="87">
        <v>0</v>
      </c>
    </row>
    <row r="559" spans="1:3" s="41" customFormat="1" ht="15" customHeight="1">
      <c r="A559" s="52">
        <v>2070203</v>
      </c>
      <c r="B559" s="49" t="s">
        <v>66</v>
      </c>
      <c r="C559" s="87">
        <v>0</v>
      </c>
    </row>
    <row r="560" spans="1:3" s="41" customFormat="1" ht="15" customHeight="1">
      <c r="A560" s="52">
        <v>2070204</v>
      </c>
      <c r="B560" s="49" t="s">
        <v>451</v>
      </c>
      <c r="C560" s="87">
        <v>75</v>
      </c>
    </row>
    <row r="561" spans="1:3" s="41" customFormat="1" ht="15" customHeight="1">
      <c r="A561" s="52">
        <v>2070205</v>
      </c>
      <c r="B561" s="49" t="s">
        <v>452</v>
      </c>
      <c r="C561" s="87">
        <v>993</v>
      </c>
    </row>
    <row r="562" spans="1:3" s="41" customFormat="1" ht="15" customHeight="1">
      <c r="A562" s="52">
        <v>2070206</v>
      </c>
      <c r="B562" s="49" t="s">
        <v>453</v>
      </c>
      <c r="C562" s="87">
        <v>0</v>
      </c>
    </row>
    <row r="563" spans="1:3" s="41" customFormat="1" ht="15" customHeight="1">
      <c r="A563" s="52">
        <v>2070299</v>
      </c>
      <c r="B563" s="49" t="s">
        <v>454</v>
      </c>
      <c r="C563" s="87">
        <v>52</v>
      </c>
    </row>
    <row r="564" spans="1:3" s="41" customFormat="1" ht="15" customHeight="1">
      <c r="A564" s="52">
        <v>20703</v>
      </c>
      <c r="B564" s="46" t="s">
        <v>455</v>
      </c>
      <c r="C564" s="87">
        <f>SUM(C565:C574)</f>
        <v>2642</v>
      </c>
    </row>
    <row r="565" spans="1:3" s="41" customFormat="1" ht="15" customHeight="1">
      <c r="A565" s="52">
        <v>2070301</v>
      </c>
      <c r="B565" s="49" t="s">
        <v>64</v>
      </c>
      <c r="C565" s="87">
        <v>0</v>
      </c>
    </row>
    <row r="566" spans="1:3" s="44" customFormat="1" ht="15" customHeight="1">
      <c r="A566" s="52">
        <v>2070302</v>
      </c>
      <c r="B566" s="49" t="s">
        <v>65</v>
      </c>
      <c r="C566" s="87">
        <v>39</v>
      </c>
    </row>
    <row r="567" spans="1:3" s="41" customFormat="1" ht="15" customHeight="1">
      <c r="A567" s="52">
        <v>2070303</v>
      </c>
      <c r="B567" s="49" t="s">
        <v>66</v>
      </c>
      <c r="C567" s="87">
        <v>0</v>
      </c>
    </row>
    <row r="568" spans="1:3" s="41" customFormat="1" ht="15" customHeight="1">
      <c r="A568" s="52">
        <v>2070304</v>
      </c>
      <c r="B568" s="49" t="s">
        <v>456</v>
      </c>
      <c r="C568" s="87">
        <v>0</v>
      </c>
    </row>
    <row r="569" spans="1:3" s="41" customFormat="1" ht="15" customHeight="1">
      <c r="A569" s="52">
        <v>2070305</v>
      </c>
      <c r="B569" s="49" t="s">
        <v>457</v>
      </c>
      <c r="C569" s="87">
        <v>655</v>
      </c>
    </row>
    <row r="570" spans="1:3" s="41" customFormat="1" ht="15" customHeight="1">
      <c r="A570" s="52">
        <v>2070306</v>
      </c>
      <c r="B570" s="49" t="s">
        <v>458</v>
      </c>
      <c r="C570" s="87">
        <v>0</v>
      </c>
    </row>
    <row r="571" spans="1:3" s="41" customFormat="1" ht="15" customHeight="1">
      <c r="A571" s="52">
        <v>2070307</v>
      </c>
      <c r="B571" s="49" t="s">
        <v>459</v>
      </c>
      <c r="C571" s="87">
        <v>222</v>
      </c>
    </row>
    <row r="572" spans="1:3" s="41" customFormat="1" ht="15" customHeight="1">
      <c r="A572" s="52">
        <v>2070308</v>
      </c>
      <c r="B572" s="49" t="s">
        <v>460</v>
      </c>
      <c r="C572" s="87">
        <v>88</v>
      </c>
    </row>
    <row r="573" spans="1:3" s="41" customFormat="1" ht="15" customHeight="1">
      <c r="A573" s="52">
        <v>2070309</v>
      </c>
      <c r="B573" s="49" t="s">
        <v>461</v>
      </c>
      <c r="C573" s="87">
        <v>0</v>
      </c>
    </row>
    <row r="574" spans="1:3" s="41" customFormat="1" ht="15" customHeight="1">
      <c r="A574" s="52">
        <v>2070399</v>
      </c>
      <c r="B574" s="49" t="s">
        <v>462</v>
      </c>
      <c r="C574" s="87">
        <v>1638</v>
      </c>
    </row>
    <row r="575" spans="1:3" s="41" customFormat="1" ht="15" customHeight="1">
      <c r="A575" s="52">
        <v>20704</v>
      </c>
      <c r="B575" s="46" t="s">
        <v>463</v>
      </c>
      <c r="C575" s="87">
        <f>SUM(C576:C585)</f>
        <v>4249</v>
      </c>
    </row>
    <row r="576" spans="1:3" s="41" customFormat="1" ht="15" customHeight="1">
      <c r="A576" s="52">
        <v>2070401</v>
      </c>
      <c r="B576" s="49" t="s">
        <v>64</v>
      </c>
      <c r="C576" s="87">
        <v>0</v>
      </c>
    </row>
    <row r="577" spans="1:3" s="41" customFormat="1" ht="15" customHeight="1">
      <c r="A577" s="52">
        <v>2070402</v>
      </c>
      <c r="B577" s="49" t="s">
        <v>65</v>
      </c>
      <c r="C577" s="87">
        <v>0</v>
      </c>
    </row>
    <row r="578" spans="1:3" s="41" customFormat="1" ht="15" customHeight="1">
      <c r="A578" s="52">
        <v>2070403</v>
      </c>
      <c r="B578" s="49" t="s">
        <v>66</v>
      </c>
      <c r="C578" s="87">
        <v>0</v>
      </c>
    </row>
    <row r="579" spans="1:3" s="41" customFormat="1" ht="15" customHeight="1">
      <c r="A579" s="52">
        <v>2070404</v>
      </c>
      <c r="B579" s="49" t="s">
        <v>464</v>
      </c>
      <c r="C579" s="87">
        <v>3716</v>
      </c>
    </row>
    <row r="580" spans="1:3" s="41" customFormat="1" ht="15" customHeight="1">
      <c r="A580" s="52">
        <v>2070405</v>
      </c>
      <c r="B580" s="49" t="s">
        <v>465</v>
      </c>
      <c r="C580" s="87">
        <v>15</v>
      </c>
    </row>
    <row r="581" spans="1:3" s="41" customFormat="1" ht="15" customHeight="1">
      <c r="A581" s="52">
        <v>2070406</v>
      </c>
      <c r="B581" s="49" t="s">
        <v>466</v>
      </c>
      <c r="C581" s="87">
        <v>8</v>
      </c>
    </row>
    <row r="582" spans="1:3" s="41" customFormat="1" ht="15" customHeight="1">
      <c r="A582" s="52">
        <v>2070407</v>
      </c>
      <c r="B582" s="49" t="s">
        <v>467</v>
      </c>
      <c r="C582" s="87">
        <v>0</v>
      </c>
    </row>
    <row r="583" spans="1:3" s="44" customFormat="1" ht="15" customHeight="1">
      <c r="A583" s="52">
        <v>2070408</v>
      </c>
      <c r="B583" s="49" t="s">
        <v>468</v>
      </c>
      <c r="C583" s="87">
        <v>301</v>
      </c>
    </row>
    <row r="584" spans="1:3" s="41" customFormat="1" ht="15" customHeight="1">
      <c r="A584" s="52">
        <v>2070409</v>
      </c>
      <c r="B584" s="49" t="s">
        <v>469</v>
      </c>
      <c r="C584" s="87">
        <v>0</v>
      </c>
    </row>
    <row r="585" spans="1:3" s="41" customFormat="1" ht="15" customHeight="1">
      <c r="A585" s="52">
        <v>2070499</v>
      </c>
      <c r="B585" s="49" t="s">
        <v>470</v>
      </c>
      <c r="C585" s="87">
        <v>209</v>
      </c>
    </row>
    <row r="586" spans="1:3" s="41" customFormat="1" ht="15" customHeight="1">
      <c r="A586" s="52">
        <v>20799</v>
      </c>
      <c r="B586" s="46" t="s">
        <v>471</v>
      </c>
      <c r="C586" s="87">
        <f>SUM(C587:C589)</f>
        <v>1038</v>
      </c>
    </row>
    <row r="587" spans="1:3" s="44" customFormat="1" ht="15" customHeight="1">
      <c r="A587" s="52">
        <v>2079902</v>
      </c>
      <c r="B587" s="49" t="s">
        <v>472</v>
      </c>
      <c r="C587" s="87">
        <v>919</v>
      </c>
    </row>
    <row r="588" spans="1:3" s="41" customFormat="1" ht="15" customHeight="1">
      <c r="A588" s="52">
        <v>2079903</v>
      </c>
      <c r="B588" s="49" t="s">
        <v>473</v>
      </c>
      <c r="C588" s="87">
        <v>0</v>
      </c>
    </row>
    <row r="589" spans="1:3" s="41" customFormat="1" ht="15" customHeight="1">
      <c r="A589" s="52">
        <v>2079999</v>
      </c>
      <c r="B589" s="49" t="s">
        <v>474</v>
      </c>
      <c r="C589" s="87">
        <v>119</v>
      </c>
    </row>
    <row r="590" spans="1:3" s="41" customFormat="1" ht="15" customHeight="1">
      <c r="A590" s="52">
        <v>208</v>
      </c>
      <c r="B590" s="46" t="s">
        <v>475</v>
      </c>
      <c r="C590" s="87">
        <f>SUM(C591,C605,C616,C618,C627,C631,C641,C649,C655,C662,C671,C676,C681,C684,C687,C690,C693,C696,C700,C705)</f>
        <v>59277</v>
      </c>
    </row>
    <row r="591" spans="1:3" s="41" customFormat="1" ht="15" customHeight="1">
      <c r="A591" s="52">
        <v>20801</v>
      </c>
      <c r="B591" s="46" t="s">
        <v>476</v>
      </c>
      <c r="C591" s="87">
        <f>SUM(C592:C604)</f>
        <v>4449</v>
      </c>
    </row>
    <row r="592" spans="1:3" s="41" customFormat="1" ht="15" customHeight="1">
      <c r="A592" s="52">
        <v>2080101</v>
      </c>
      <c r="B592" s="49" t="s">
        <v>64</v>
      </c>
      <c r="C592" s="87">
        <v>2933</v>
      </c>
    </row>
    <row r="593" spans="1:3" s="41" customFormat="1" ht="15" customHeight="1">
      <c r="A593" s="52">
        <v>2080102</v>
      </c>
      <c r="B593" s="49" t="s">
        <v>65</v>
      </c>
      <c r="C593" s="87">
        <v>165</v>
      </c>
    </row>
    <row r="594" spans="1:3" s="41" customFormat="1" ht="15" customHeight="1">
      <c r="A594" s="52">
        <v>2080103</v>
      </c>
      <c r="B594" s="49" t="s">
        <v>66</v>
      </c>
      <c r="C594" s="87">
        <v>0</v>
      </c>
    </row>
    <row r="595" spans="1:3" s="41" customFormat="1" ht="15" customHeight="1">
      <c r="A595" s="52">
        <v>2080104</v>
      </c>
      <c r="B595" s="49" t="s">
        <v>477</v>
      </c>
      <c r="C595" s="87">
        <v>0</v>
      </c>
    </row>
    <row r="596" spans="1:3" s="41" customFormat="1" ht="15" customHeight="1">
      <c r="A596" s="52">
        <v>2080105</v>
      </c>
      <c r="B596" s="49" t="s">
        <v>478</v>
      </c>
      <c r="C596" s="87">
        <v>180</v>
      </c>
    </row>
    <row r="597" spans="1:3" s="41" customFormat="1" ht="15" customHeight="1">
      <c r="A597" s="52">
        <v>2080106</v>
      </c>
      <c r="B597" s="49" t="s">
        <v>479</v>
      </c>
      <c r="C597" s="87">
        <v>129</v>
      </c>
    </row>
    <row r="598" spans="1:3" s="41" customFormat="1" ht="15" customHeight="1">
      <c r="A598" s="52">
        <v>2080107</v>
      </c>
      <c r="B598" s="49" t="s">
        <v>480</v>
      </c>
      <c r="C598" s="87">
        <v>91</v>
      </c>
    </row>
    <row r="599" spans="1:3" s="41" customFormat="1" ht="15" customHeight="1">
      <c r="A599" s="52">
        <v>2080108</v>
      </c>
      <c r="B599" s="49" t="s">
        <v>107</v>
      </c>
      <c r="C599" s="87">
        <v>417</v>
      </c>
    </row>
    <row r="600" spans="1:3" s="41" customFormat="1" ht="15" customHeight="1">
      <c r="A600" s="52">
        <v>2080109</v>
      </c>
      <c r="B600" s="49" t="s">
        <v>481</v>
      </c>
      <c r="C600" s="87">
        <v>430</v>
      </c>
    </row>
    <row r="601" spans="1:3" s="41" customFormat="1" ht="15" customHeight="1">
      <c r="A601" s="52">
        <v>2080110</v>
      </c>
      <c r="B601" s="49" t="s">
        <v>482</v>
      </c>
      <c r="C601" s="87">
        <v>0</v>
      </c>
    </row>
    <row r="602" spans="1:3" s="41" customFormat="1" ht="15" customHeight="1">
      <c r="A602" s="52">
        <v>2080111</v>
      </c>
      <c r="B602" s="49" t="s">
        <v>483</v>
      </c>
      <c r="C602" s="87">
        <v>0</v>
      </c>
    </row>
    <row r="603" spans="1:3" s="41" customFormat="1" ht="15" customHeight="1">
      <c r="A603" s="52">
        <v>2080112</v>
      </c>
      <c r="B603" s="49" t="s">
        <v>484</v>
      </c>
      <c r="C603" s="87">
        <v>66</v>
      </c>
    </row>
    <row r="604" spans="1:3" s="41" customFormat="1" ht="15" customHeight="1">
      <c r="A604" s="52">
        <v>2080199</v>
      </c>
      <c r="B604" s="49" t="s">
        <v>485</v>
      </c>
      <c r="C604" s="87">
        <v>38</v>
      </c>
    </row>
    <row r="605" spans="1:3" s="41" customFormat="1" ht="15" customHeight="1">
      <c r="A605" s="52">
        <v>20802</v>
      </c>
      <c r="B605" s="46" t="s">
        <v>486</v>
      </c>
      <c r="C605" s="87">
        <f>SUM(C606:C615)</f>
        <v>1415</v>
      </c>
    </row>
    <row r="606" spans="1:3" s="41" customFormat="1" ht="15" customHeight="1">
      <c r="A606" s="52">
        <v>2080201</v>
      </c>
      <c r="B606" s="49" t="s">
        <v>64</v>
      </c>
      <c r="C606" s="87">
        <v>808</v>
      </c>
    </row>
    <row r="607" spans="1:3" s="41" customFormat="1" ht="15" customHeight="1">
      <c r="A607" s="52">
        <v>2080202</v>
      </c>
      <c r="B607" s="49" t="s">
        <v>65</v>
      </c>
      <c r="C607" s="87">
        <v>31</v>
      </c>
    </row>
    <row r="608" spans="1:3" s="41" customFormat="1" ht="15" customHeight="1">
      <c r="A608" s="52">
        <v>2080203</v>
      </c>
      <c r="B608" s="49" t="s">
        <v>66</v>
      </c>
      <c r="C608" s="87">
        <v>0</v>
      </c>
    </row>
    <row r="609" spans="1:3" s="41" customFormat="1" ht="15" customHeight="1">
      <c r="A609" s="52">
        <v>2080204</v>
      </c>
      <c r="B609" s="49" t="s">
        <v>487</v>
      </c>
      <c r="C609" s="87">
        <v>41</v>
      </c>
    </row>
    <row r="610" spans="1:3" s="41" customFormat="1" ht="15" customHeight="1">
      <c r="A610" s="52">
        <v>2080205</v>
      </c>
      <c r="B610" s="49" t="s">
        <v>488</v>
      </c>
      <c r="C610" s="87">
        <v>23</v>
      </c>
    </row>
    <row r="611" spans="1:3" s="41" customFormat="1" ht="15" customHeight="1">
      <c r="A611" s="52">
        <v>2080206</v>
      </c>
      <c r="B611" s="49" t="s">
        <v>489</v>
      </c>
      <c r="C611" s="87">
        <v>0</v>
      </c>
    </row>
    <row r="612" spans="1:3" s="41" customFormat="1" ht="15" customHeight="1">
      <c r="A612" s="52">
        <v>2080207</v>
      </c>
      <c r="B612" s="49" t="s">
        <v>490</v>
      </c>
      <c r="C612" s="87">
        <v>33</v>
      </c>
    </row>
    <row r="613" spans="1:3" s="41" customFormat="1" ht="15" customHeight="1">
      <c r="A613" s="52">
        <v>2080208</v>
      </c>
      <c r="B613" s="49" t="s">
        <v>491</v>
      </c>
      <c r="C613" s="87">
        <v>47</v>
      </c>
    </row>
    <row r="614" spans="1:3" s="41" customFormat="1" ht="15" customHeight="1">
      <c r="A614" s="52">
        <v>2080209</v>
      </c>
      <c r="B614" s="49" t="s">
        <v>492</v>
      </c>
      <c r="C614" s="87">
        <v>96</v>
      </c>
    </row>
    <row r="615" spans="1:3" s="41" customFormat="1" ht="15" customHeight="1">
      <c r="A615" s="52">
        <v>2080299</v>
      </c>
      <c r="B615" s="49" t="s">
        <v>493</v>
      </c>
      <c r="C615" s="87">
        <v>336</v>
      </c>
    </row>
    <row r="616" spans="1:3" s="41" customFormat="1" ht="15" customHeight="1">
      <c r="A616" s="52">
        <v>20804</v>
      </c>
      <c r="B616" s="46" t="s">
        <v>494</v>
      </c>
      <c r="C616" s="87">
        <f>C617</f>
        <v>0</v>
      </c>
    </row>
    <row r="617" spans="1:3" s="41" customFormat="1" ht="15" customHeight="1">
      <c r="A617" s="52">
        <v>2080402</v>
      </c>
      <c r="B617" s="49" t="s">
        <v>495</v>
      </c>
      <c r="C617" s="87">
        <v>0</v>
      </c>
    </row>
    <row r="618" spans="1:3" s="41" customFormat="1" ht="15" customHeight="1">
      <c r="A618" s="52">
        <v>20805</v>
      </c>
      <c r="B618" s="46" t="s">
        <v>496</v>
      </c>
      <c r="C618" s="87">
        <f>SUM(C619:C626)</f>
        <v>29212</v>
      </c>
    </row>
    <row r="619" spans="1:3" s="41" customFormat="1" ht="15" customHeight="1">
      <c r="A619" s="52">
        <v>2080501</v>
      </c>
      <c r="B619" s="49" t="s">
        <v>497</v>
      </c>
      <c r="C619" s="87">
        <v>0</v>
      </c>
    </row>
    <row r="620" spans="1:3" s="41" customFormat="1" ht="15" customHeight="1">
      <c r="A620" s="52">
        <v>2080502</v>
      </c>
      <c r="B620" s="49" t="s">
        <v>498</v>
      </c>
      <c r="C620" s="87">
        <v>0</v>
      </c>
    </row>
    <row r="621" spans="1:3" s="41" customFormat="1" ht="15" customHeight="1">
      <c r="A621" s="52">
        <v>2080503</v>
      </c>
      <c r="B621" s="49" t="s">
        <v>499</v>
      </c>
      <c r="C621" s="87">
        <v>0</v>
      </c>
    </row>
    <row r="622" spans="1:3" s="41" customFormat="1" ht="15" customHeight="1">
      <c r="A622" s="52">
        <v>2080504</v>
      </c>
      <c r="B622" s="49" t="s">
        <v>500</v>
      </c>
      <c r="C622" s="87">
        <v>8488</v>
      </c>
    </row>
    <row r="623" spans="1:3" s="44" customFormat="1" ht="15" customHeight="1">
      <c r="A623" s="52">
        <v>2080505</v>
      </c>
      <c r="B623" s="49" t="s">
        <v>501</v>
      </c>
      <c r="C623" s="87">
        <v>19742</v>
      </c>
    </row>
    <row r="624" spans="1:3" s="41" customFormat="1" ht="15" customHeight="1">
      <c r="A624" s="52">
        <v>2080506</v>
      </c>
      <c r="B624" s="49" t="s">
        <v>502</v>
      </c>
      <c r="C624" s="87">
        <v>930</v>
      </c>
    </row>
    <row r="625" spans="1:3" s="41" customFormat="1" ht="15" customHeight="1">
      <c r="A625" s="52">
        <v>2080507</v>
      </c>
      <c r="B625" s="49" t="s">
        <v>503</v>
      </c>
      <c r="C625" s="87">
        <v>47</v>
      </c>
    </row>
    <row r="626" spans="1:3" s="41" customFormat="1" ht="15" customHeight="1">
      <c r="A626" s="52">
        <v>2080599</v>
      </c>
      <c r="B626" s="49" t="s">
        <v>504</v>
      </c>
      <c r="C626" s="87">
        <v>5</v>
      </c>
    </row>
    <row r="627" spans="1:3" s="41" customFormat="1" ht="15" customHeight="1">
      <c r="A627" s="52">
        <v>20806</v>
      </c>
      <c r="B627" s="46" t="s">
        <v>505</v>
      </c>
      <c r="C627" s="87">
        <f>SUM(C628:C630)</f>
        <v>617</v>
      </c>
    </row>
    <row r="628" spans="1:3" s="41" customFormat="1" ht="15" customHeight="1">
      <c r="A628" s="52">
        <v>2080601</v>
      </c>
      <c r="B628" s="49" t="s">
        <v>506</v>
      </c>
      <c r="C628" s="87">
        <v>0</v>
      </c>
    </row>
    <row r="629" spans="1:3" s="44" customFormat="1" ht="15" customHeight="1">
      <c r="A629" s="52">
        <v>2080602</v>
      </c>
      <c r="B629" s="49" t="s">
        <v>507</v>
      </c>
      <c r="C629" s="87">
        <v>0</v>
      </c>
    </row>
    <row r="630" spans="1:3" s="41" customFormat="1" ht="15" customHeight="1">
      <c r="A630" s="52">
        <v>2080699</v>
      </c>
      <c r="B630" s="49" t="s">
        <v>508</v>
      </c>
      <c r="C630" s="87">
        <v>617</v>
      </c>
    </row>
    <row r="631" spans="1:3" s="41" customFormat="1" ht="15" customHeight="1">
      <c r="A631" s="52">
        <v>20807</v>
      </c>
      <c r="B631" s="46" t="s">
        <v>509</v>
      </c>
      <c r="C631" s="87">
        <f>SUM(C632:C640)</f>
        <v>1724</v>
      </c>
    </row>
    <row r="632" spans="1:3" s="41" customFormat="1" ht="15" customHeight="1">
      <c r="A632" s="52">
        <v>2080701</v>
      </c>
      <c r="B632" s="49" t="s">
        <v>510</v>
      </c>
      <c r="C632" s="87">
        <v>0</v>
      </c>
    </row>
    <row r="633" spans="1:3" s="44" customFormat="1" ht="15" customHeight="1">
      <c r="A633" s="52">
        <v>2080702</v>
      </c>
      <c r="B633" s="49" t="s">
        <v>511</v>
      </c>
      <c r="C633" s="87">
        <v>0</v>
      </c>
    </row>
    <row r="634" spans="1:3" s="41" customFormat="1" ht="15" customHeight="1">
      <c r="A634" s="52">
        <v>2080704</v>
      </c>
      <c r="B634" s="49" t="s">
        <v>512</v>
      </c>
      <c r="C634" s="87">
        <v>0</v>
      </c>
    </row>
    <row r="635" spans="1:3" s="41" customFormat="1" ht="15" customHeight="1">
      <c r="A635" s="52">
        <v>2080705</v>
      </c>
      <c r="B635" s="49" t="s">
        <v>513</v>
      </c>
      <c r="C635" s="87">
        <v>0</v>
      </c>
    </row>
    <row r="636" spans="1:3" s="41" customFormat="1" ht="15" customHeight="1">
      <c r="A636" s="52">
        <v>2080709</v>
      </c>
      <c r="B636" s="49" t="s">
        <v>514</v>
      </c>
      <c r="C636" s="87">
        <v>0</v>
      </c>
    </row>
    <row r="637" spans="1:3" s="41" customFormat="1" ht="15" customHeight="1">
      <c r="A637" s="52">
        <v>2080711</v>
      </c>
      <c r="B637" s="49" t="s">
        <v>515</v>
      </c>
      <c r="C637" s="87">
        <v>0</v>
      </c>
    </row>
    <row r="638" spans="1:3" s="41" customFormat="1" ht="15" customHeight="1">
      <c r="A638" s="52">
        <v>2080712</v>
      </c>
      <c r="B638" s="49" t="s">
        <v>516</v>
      </c>
      <c r="C638" s="87">
        <v>74</v>
      </c>
    </row>
    <row r="639" spans="1:3" s="41" customFormat="1" ht="15" customHeight="1">
      <c r="A639" s="52">
        <v>2080713</v>
      </c>
      <c r="B639" s="49" t="s">
        <v>517</v>
      </c>
      <c r="C639" s="87">
        <v>0</v>
      </c>
    </row>
    <row r="640" spans="1:3" s="41" customFormat="1" ht="15" customHeight="1">
      <c r="A640" s="52">
        <v>2080799</v>
      </c>
      <c r="B640" s="49" t="s">
        <v>518</v>
      </c>
      <c r="C640" s="87">
        <v>1650</v>
      </c>
    </row>
    <row r="641" spans="1:3" s="41" customFormat="1" ht="15" customHeight="1">
      <c r="A641" s="52">
        <v>20808</v>
      </c>
      <c r="B641" s="46" t="s">
        <v>519</v>
      </c>
      <c r="C641" s="87">
        <f>SUM(C642:C648)</f>
        <v>2144</v>
      </c>
    </row>
    <row r="642" spans="1:3" s="41" customFormat="1" ht="15" customHeight="1">
      <c r="A642" s="52">
        <v>2080801</v>
      </c>
      <c r="B642" s="49" t="s">
        <v>520</v>
      </c>
      <c r="C642" s="87">
        <v>2107</v>
      </c>
    </row>
    <row r="643" spans="1:3" s="41" customFormat="1" ht="15" customHeight="1">
      <c r="A643" s="52">
        <v>2080802</v>
      </c>
      <c r="B643" s="49" t="s">
        <v>521</v>
      </c>
      <c r="C643" s="87">
        <v>0</v>
      </c>
    </row>
    <row r="644" spans="1:3" s="41" customFormat="1" ht="15" customHeight="1">
      <c r="A644" s="52">
        <v>2080803</v>
      </c>
      <c r="B644" s="49" t="s">
        <v>522</v>
      </c>
      <c r="C644" s="87">
        <v>0</v>
      </c>
    </row>
    <row r="645" spans="1:3" s="41" customFormat="1" ht="15" customHeight="1">
      <c r="A645" s="52">
        <v>2080804</v>
      </c>
      <c r="B645" s="49" t="s">
        <v>523</v>
      </c>
      <c r="C645" s="87">
        <v>0</v>
      </c>
    </row>
    <row r="646" spans="1:3" s="41" customFormat="1" ht="15" customHeight="1">
      <c r="A646" s="52">
        <v>2080805</v>
      </c>
      <c r="B646" s="49" t="s">
        <v>524</v>
      </c>
      <c r="C646" s="87">
        <v>12</v>
      </c>
    </row>
    <row r="647" spans="1:3" s="44" customFormat="1" ht="15" customHeight="1">
      <c r="A647" s="52">
        <v>2080806</v>
      </c>
      <c r="B647" s="49" t="s">
        <v>525</v>
      </c>
      <c r="C647" s="87">
        <v>0</v>
      </c>
    </row>
    <row r="648" spans="1:3" s="41" customFormat="1" ht="15" customHeight="1">
      <c r="A648" s="52">
        <v>2080899</v>
      </c>
      <c r="B648" s="49" t="s">
        <v>526</v>
      </c>
      <c r="C648" s="87">
        <v>25</v>
      </c>
    </row>
    <row r="649" spans="1:3" s="41" customFormat="1" ht="15" customHeight="1">
      <c r="A649" s="52">
        <v>20809</v>
      </c>
      <c r="B649" s="46" t="s">
        <v>527</v>
      </c>
      <c r="C649" s="87">
        <f>SUM(C650:C654)</f>
        <v>865</v>
      </c>
    </row>
    <row r="650" spans="1:3" s="41" customFormat="1" ht="15" customHeight="1">
      <c r="A650" s="52">
        <v>2080901</v>
      </c>
      <c r="B650" s="49" t="s">
        <v>528</v>
      </c>
      <c r="C650" s="87">
        <v>4</v>
      </c>
    </row>
    <row r="651" spans="1:3" s="41" customFormat="1" ht="15" customHeight="1">
      <c r="A651" s="52">
        <v>2080902</v>
      </c>
      <c r="B651" s="49" t="s">
        <v>529</v>
      </c>
      <c r="C651" s="87">
        <v>571</v>
      </c>
    </row>
    <row r="652" spans="1:3" s="41" customFormat="1" ht="15" customHeight="1">
      <c r="A652" s="52">
        <v>2080903</v>
      </c>
      <c r="B652" s="49" t="s">
        <v>530</v>
      </c>
      <c r="C652" s="87">
        <v>290</v>
      </c>
    </row>
    <row r="653" spans="1:3" s="41" customFormat="1" ht="15" customHeight="1">
      <c r="A653" s="52">
        <v>2080904</v>
      </c>
      <c r="B653" s="49" t="s">
        <v>531</v>
      </c>
      <c r="C653" s="87">
        <v>0</v>
      </c>
    </row>
    <row r="654" spans="1:3" s="41" customFormat="1" ht="15" customHeight="1">
      <c r="A654" s="52">
        <v>2080999</v>
      </c>
      <c r="B654" s="49" t="s">
        <v>532</v>
      </c>
      <c r="C654" s="87">
        <v>0</v>
      </c>
    </row>
    <row r="655" spans="1:3" s="44" customFormat="1" ht="15" customHeight="1">
      <c r="A655" s="52">
        <v>20810</v>
      </c>
      <c r="B655" s="46" t="s">
        <v>533</v>
      </c>
      <c r="C655" s="87">
        <f>SUM(C656:C661)</f>
        <v>2964</v>
      </c>
    </row>
    <row r="656" spans="1:3" s="41" customFormat="1" ht="15" customHeight="1">
      <c r="A656" s="52">
        <v>2081001</v>
      </c>
      <c r="B656" s="49" t="s">
        <v>534</v>
      </c>
      <c r="C656" s="87">
        <v>513</v>
      </c>
    </row>
    <row r="657" spans="1:3" s="41" customFormat="1" ht="15" customHeight="1">
      <c r="A657" s="52">
        <v>2081002</v>
      </c>
      <c r="B657" s="49" t="s">
        <v>535</v>
      </c>
      <c r="C657" s="87">
        <v>0</v>
      </c>
    </row>
    <row r="658" spans="1:3" s="41" customFormat="1" ht="15" customHeight="1">
      <c r="A658" s="52">
        <v>2081003</v>
      </c>
      <c r="B658" s="49" t="s">
        <v>536</v>
      </c>
      <c r="C658" s="87">
        <v>0</v>
      </c>
    </row>
    <row r="659" spans="1:3" s="41" customFormat="1" ht="15" customHeight="1">
      <c r="A659" s="52">
        <v>2081004</v>
      </c>
      <c r="B659" s="49" t="s">
        <v>537</v>
      </c>
      <c r="C659" s="87">
        <v>1805</v>
      </c>
    </row>
    <row r="660" spans="1:3" s="41" customFormat="1" ht="15" customHeight="1">
      <c r="A660" s="52">
        <v>2081005</v>
      </c>
      <c r="B660" s="49" t="s">
        <v>538</v>
      </c>
      <c r="C660" s="87">
        <v>636</v>
      </c>
    </row>
    <row r="661" spans="1:3" s="44" customFormat="1" ht="15" customHeight="1">
      <c r="A661" s="52">
        <v>2081099</v>
      </c>
      <c r="B661" s="49" t="s">
        <v>539</v>
      </c>
      <c r="C661" s="87">
        <v>10</v>
      </c>
    </row>
    <row r="662" spans="1:3" s="41" customFormat="1" ht="15" customHeight="1">
      <c r="A662" s="52">
        <v>20811</v>
      </c>
      <c r="B662" s="46" t="s">
        <v>540</v>
      </c>
      <c r="C662" s="87">
        <f>SUM(C663:C670)</f>
        <v>994</v>
      </c>
    </row>
    <row r="663" spans="1:3" s="41" customFormat="1" ht="15" customHeight="1">
      <c r="A663" s="52">
        <v>2081101</v>
      </c>
      <c r="B663" s="49" t="s">
        <v>64</v>
      </c>
      <c r="C663" s="87">
        <v>155</v>
      </c>
    </row>
    <row r="664" spans="1:3" s="41" customFormat="1" ht="15" customHeight="1">
      <c r="A664" s="52">
        <v>2081102</v>
      </c>
      <c r="B664" s="49" t="s">
        <v>65</v>
      </c>
      <c r="C664" s="87">
        <v>38</v>
      </c>
    </row>
    <row r="665" spans="1:3" s="41" customFormat="1" ht="15" customHeight="1">
      <c r="A665" s="52">
        <v>2081103</v>
      </c>
      <c r="B665" s="49" t="s">
        <v>66</v>
      </c>
      <c r="C665" s="87">
        <v>46</v>
      </c>
    </row>
    <row r="666" spans="1:3" s="41" customFormat="1" ht="15" customHeight="1">
      <c r="A666" s="52">
        <v>2081104</v>
      </c>
      <c r="B666" s="49" t="s">
        <v>541</v>
      </c>
      <c r="C666" s="87">
        <v>15</v>
      </c>
    </row>
    <row r="667" spans="1:3" s="41" customFormat="1" ht="15" customHeight="1">
      <c r="A667" s="52">
        <v>2081105</v>
      </c>
      <c r="B667" s="49" t="s">
        <v>542</v>
      </c>
      <c r="C667" s="87">
        <v>40</v>
      </c>
    </row>
    <row r="668" spans="1:3" s="44" customFormat="1" ht="15" customHeight="1">
      <c r="A668" s="52">
        <v>2081106</v>
      </c>
      <c r="B668" s="49" t="s">
        <v>543</v>
      </c>
      <c r="C668" s="87">
        <v>222</v>
      </c>
    </row>
    <row r="669" spans="1:3" s="41" customFormat="1" ht="15" customHeight="1">
      <c r="A669" s="52">
        <v>2081107</v>
      </c>
      <c r="B669" s="49" t="s">
        <v>544</v>
      </c>
      <c r="C669" s="87">
        <v>0</v>
      </c>
    </row>
    <row r="670" spans="1:3" s="41" customFormat="1" ht="15" customHeight="1">
      <c r="A670" s="52">
        <v>2081199</v>
      </c>
      <c r="B670" s="49" t="s">
        <v>545</v>
      </c>
      <c r="C670" s="87">
        <v>478</v>
      </c>
    </row>
    <row r="671" spans="1:3" s="41" customFormat="1" ht="15" customHeight="1">
      <c r="A671" s="52">
        <v>20815</v>
      </c>
      <c r="B671" s="46" t="s">
        <v>546</v>
      </c>
      <c r="C671" s="87">
        <f>SUM(C672:C675)</f>
        <v>0</v>
      </c>
    </row>
    <row r="672" spans="1:3" s="41" customFormat="1" ht="15" customHeight="1">
      <c r="A672" s="52">
        <v>2081501</v>
      </c>
      <c r="B672" s="49" t="s">
        <v>547</v>
      </c>
      <c r="C672" s="87">
        <v>0</v>
      </c>
    </row>
    <row r="673" spans="1:3" s="41" customFormat="1" ht="15" customHeight="1">
      <c r="A673" s="52">
        <v>2081502</v>
      </c>
      <c r="B673" s="49" t="s">
        <v>548</v>
      </c>
      <c r="C673" s="87">
        <v>0</v>
      </c>
    </row>
    <row r="674" spans="1:3" s="41" customFormat="1" ht="15" customHeight="1">
      <c r="A674" s="52">
        <v>2081503</v>
      </c>
      <c r="B674" s="49" t="s">
        <v>549</v>
      </c>
      <c r="C674" s="87">
        <v>0</v>
      </c>
    </row>
    <row r="675" spans="1:3" s="41" customFormat="1" ht="15" customHeight="1">
      <c r="A675" s="52">
        <v>2081599</v>
      </c>
      <c r="B675" s="49" t="s">
        <v>550</v>
      </c>
      <c r="C675" s="87">
        <v>0</v>
      </c>
    </row>
    <row r="676" spans="1:3" s="44" customFormat="1" ht="15" customHeight="1">
      <c r="A676" s="52">
        <v>20816</v>
      </c>
      <c r="B676" s="46" t="s">
        <v>551</v>
      </c>
      <c r="C676" s="87">
        <f>SUM(C677:C680)</f>
        <v>0</v>
      </c>
    </row>
    <row r="677" spans="1:3" s="41" customFormat="1" ht="15" customHeight="1">
      <c r="A677" s="52">
        <v>2081601</v>
      </c>
      <c r="B677" s="49" t="s">
        <v>64</v>
      </c>
      <c r="C677" s="87">
        <v>0</v>
      </c>
    </row>
    <row r="678" spans="1:3" s="41" customFormat="1" ht="15" customHeight="1">
      <c r="A678" s="52">
        <v>2081602</v>
      </c>
      <c r="B678" s="49" t="s">
        <v>65</v>
      </c>
      <c r="C678" s="87">
        <v>0</v>
      </c>
    </row>
    <row r="679" spans="1:3" s="41" customFormat="1" ht="15" customHeight="1">
      <c r="A679" s="52">
        <v>2081603</v>
      </c>
      <c r="B679" s="49" t="s">
        <v>66</v>
      </c>
      <c r="C679" s="87">
        <v>0</v>
      </c>
    </row>
    <row r="680" spans="1:3" s="41" customFormat="1" ht="15" customHeight="1">
      <c r="A680" s="52">
        <v>2081699</v>
      </c>
      <c r="B680" s="49" t="s">
        <v>552</v>
      </c>
      <c r="C680" s="87">
        <v>0</v>
      </c>
    </row>
    <row r="681" spans="1:3" s="44" customFormat="1" ht="15" customHeight="1">
      <c r="A681" s="52">
        <v>20819</v>
      </c>
      <c r="B681" s="46" t="s">
        <v>553</v>
      </c>
      <c r="C681" s="87">
        <f>SUM(C682:C683)</f>
        <v>35</v>
      </c>
    </row>
    <row r="682" spans="1:3" s="41" customFormat="1" ht="15" customHeight="1">
      <c r="A682" s="52">
        <v>2081901</v>
      </c>
      <c r="B682" s="49" t="s">
        <v>554</v>
      </c>
      <c r="C682" s="87">
        <v>0</v>
      </c>
    </row>
    <row r="683" spans="1:3" s="41" customFormat="1" ht="15" customHeight="1">
      <c r="A683" s="52">
        <v>2081902</v>
      </c>
      <c r="B683" s="49" t="s">
        <v>555</v>
      </c>
      <c r="C683" s="87">
        <v>35</v>
      </c>
    </row>
    <row r="684" spans="1:3" s="41" customFormat="1" ht="15" customHeight="1">
      <c r="A684" s="52">
        <v>20820</v>
      </c>
      <c r="B684" s="46" t="s">
        <v>556</v>
      </c>
      <c r="C684" s="87">
        <f>SUM(C685:C686)</f>
        <v>460</v>
      </c>
    </row>
    <row r="685" spans="1:3" s="41" customFormat="1" ht="15" customHeight="1">
      <c r="A685" s="52">
        <v>2082001</v>
      </c>
      <c r="B685" s="49" t="s">
        <v>557</v>
      </c>
      <c r="C685" s="87">
        <v>4</v>
      </c>
    </row>
    <row r="686" spans="1:3" s="44" customFormat="1" ht="15" customHeight="1">
      <c r="A686" s="52">
        <v>2082002</v>
      </c>
      <c r="B686" s="49" t="s">
        <v>558</v>
      </c>
      <c r="C686" s="87">
        <v>456</v>
      </c>
    </row>
    <row r="687" spans="1:3" s="41" customFormat="1" ht="15" customHeight="1">
      <c r="A687" s="52">
        <v>20821</v>
      </c>
      <c r="B687" s="46" t="s">
        <v>559</v>
      </c>
      <c r="C687" s="87">
        <f>SUM(C688:C689)</f>
        <v>7</v>
      </c>
    </row>
    <row r="688" spans="1:3" s="41" customFormat="1" ht="15" customHeight="1">
      <c r="A688" s="52">
        <v>2082101</v>
      </c>
      <c r="B688" s="49" t="s">
        <v>560</v>
      </c>
      <c r="C688" s="87">
        <v>0</v>
      </c>
    </row>
    <row r="689" spans="1:3" s="44" customFormat="1" ht="15" customHeight="1">
      <c r="A689" s="52">
        <v>2082102</v>
      </c>
      <c r="B689" s="49" t="s">
        <v>561</v>
      </c>
      <c r="C689" s="87">
        <v>7</v>
      </c>
    </row>
    <row r="690" spans="1:3" s="41" customFormat="1" ht="15" customHeight="1">
      <c r="A690" s="52">
        <v>20824</v>
      </c>
      <c r="B690" s="46" t="s">
        <v>562</v>
      </c>
      <c r="C690" s="87">
        <f>SUM(C691:C692)</f>
        <v>0</v>
      </c>
    </row>
    <row r="691" spans="1:3" s="41" customFormat="1" ht="15" customHeight="1">
      <c r="A691" s="52">
        <v>2082401</v>
      </c>
      <c r="B691" s="49" t="s">
        <v>563</v>
      </c>
      <c r="C691" s="87">
        <v>0</v>
      </c>
    </row>
    <row r="692" spans="1:3" s="44" customFormat="1" ht="15" customHeight="1">
      <c r="A692" s="52">
        <v>2082402</v>
      </c>
      <c r="B692" s="49" t="s">
        <v>564</v>
      </c>
      <c r="C692" s="87">
        <v>0</v>
      </c>
    </row>
    <row r="693" spans="1:3" s="41" customFormat="1" ht="15" customHeight="1">
      <c r="A693" s="52">
        <v>20825</v>
      </c>
      <c r="B693" s="46" t="s">
        <v>565</v>
      </c>
      <c r="C693" s="87">
        <f>SUM(C694:C695)</f>
        <v>0</v>
      </c>
    </row>
    <row r="694" spans="1:3" s="41" customFormat="1" ht="15" customHeight="1">
      <c r="A694" s="52">
        <v>2082501</v>
      </c>
      <c r="B694" s="49" t="s">
        <v>566</v>
      </c>
      <c r="C694" s="87">
        <v>0</v>
      </c>
    </row>
    <row r="695" spans="1:3" s="44" customFormat="1" ht="15" customHeight="1">
      <c r="A695" s="52">
        <v>2082502</v>
      </c>
      <c r="B695" s="49" t="s">
        <v>567</v>
      </c>
      <c r="C695" s="87">
        <v>0</v>
      </c>
    </row>
    <row r="696" spans="1:3" s="41" customFormat="1" ht="15" customHeight="1">
      <c r="A696" s="52">
        <v>20826</v>
      </c>
      <c r="B696" s="46" t="s">
        <v>568</v>
      </c>
      <c r="C696" s="87">
        <f>SUM(C697:C699)</f>
        <v>10016</v>
      </c>
    </row>
    <row r="697" spans="1:3" s="41" customFormat="1" ht="15" customHeight="1">
      <c r="A697" s="52">
        <v>2082601</v>
      </c>
      <c r="B697" s="49" t="s">
        <v>569</v>
      </c>
      <c r="C697" s="87">
        <v>0</v>
      </c>
    </row>
    <row r="698" spans="1:3" s="44" customFormat="1" ht="15" customHeight="1">
      <c r="A698" s="52">
        <v>2082602</v>
      </c>
      <c r="B698" s="49" t="s">
        <v>570</v>
      </c>
      <c r="C698" s="87">
        <v>10016</v>
      </c>
    </row>
    <row r="699" spans="1:3" s="41" customFormat="1" ht="15" customHeight="1">
      <c r="A699" s="52">
        <v>2082699</v>
      </c>
      <c r="B699" s="49" t="s">
        <v>571</v>
      </c>
      <c r="C699" s="87">
        <v>0</v>
      </c>
    </row>
    <row r="700" spans="1:3" s="41" customFormat="1" ht="15" customHeight="1">
      <c r="A700" s="52">
        <v>20827</v>
      </c>
      <c r="B700" s="46" t="s">
        <v>572</v>
      </c>
      <c r="C700" s="87">
        <f>SUM(C701:C704)</f>
        <v>2300</v>
      </c>
    </row>
    <row r="701" spans="1:3" s="44" customFormat="1" ht="15" customHeight="1">
      <c r="A701" s="52">
        <v>2082701</v>
      </c>
      <c r="B701" s="49" t="s">
        <v>573</v>
      </c>
      <c r="C701" s="87">
        <v>2300</v>
      </c>
    </row>
    <row r="702" spans="1:3" s="41" customFormat="1" ht="15" customHeight="1">
      <c r="A702" s="52">
        <v>2082702</v>
      </c>
      <c r="B702" s="49" t="s">
        <v>574</v>
      </c>
      <c r="C702" s="87">
        <v>0</v>
      </c>
    </row>
    <row r="703" spans="1:3" s="44" customFormat="1" ht="15" customHeight="1">
      <c r="A703" s="52">
        <v>2082703</v>
      </c>
      <c r="B703" s="49" t="s">
        <v>575</v>
      </c>
      <c r="C703" s="87">
        <v>0</v>
      </c>
    </row>
    <row r="704" spans="1:3" s="41" customFormat="1" ht="15" customHeight="1">
      <c r="A704" s="52">
        <v>2082799</v>
      </c>
      <c r="B704" s="49" t="s">
        <v>576</v>
      </c>
      <c r="C704" s="87">
        <v>0</v>
      </c>
    </row>
    <row r="705" spans="1:3" s="41" customFormat="1" ht="15" customHeight="1">
      <c r="A705" s="52">
        <v>20899</v>
      </c>
      <c r="B705" s="46" t="s">
        <v>577</v>
      </c>
      <c r="C705" s="87">
        <f>C706</f>
        <v>2075</v>
      </c>
    </row>
    <row r="706" spans="1:3" s="41" customFormat="1" ht="15" customHeight="1">
      <c r="A706" s="52">
        <v>2089901</v>
      </c>
      <c r="B706" s="49" t="s">
        <v>578</v>
      </c>
      <c r="C706" s="87">
        <v>2075</v>
      </c>
    </row>
    <row r="707" spans="1:3" s="41" customFormat="1" ht="15" customHeight="1">
      <c r="A707" s="52">
        <v>210</v>
      </c>
      <c r="B707" s="46" t="s">
        <v>579</v>
      </c>
      <c r="C707" s="87">
        <f>SUM(C708,C713,C726,C730,C742,C745,C749,C759,C764,C770,C774,C777)</f>
        <v>56844</v>
      </c>
    </row>
    <row r="708" spans="1:3" s="41" customFormat="1" ht="15" customHeight="1">
      <c r="A708" s="52">
        <v>21001</v>
      </c>
      <c r="B708" s="46" t="s">
        <v>580</v>
      </c>
      <c r="C708" s="87">
        <f>SUM(C709:C712)</f>
        <v>976</v>
      </c>
    </row>
    <row r="709" spans="1:3" s="41" customFormat="1" ht="15" customHeight="1">
      <c r="A709" s="52">
        <v>2100101</v>
      </c>
      <c r="B709" s="49" t="s">
        <v>64</v>
      </c>
      <c r="C709" s="87">
        <v>948</v>
      </c>
    </row>
    <row r="710" spans="1:3" s="41" customFormat="1" ht="15" customHeight="1">
      <c r="A710" s="52">
        <v>2100102</v>
      </c>
      <c r="B710" s="49" t="s">
        <v>65</v>
      </c>
      <c r="C710" s="87">
        <v>20</v>
      </c>
    </row>
    <row r="711" spans="1:3" s="41" customFormat="1" ht="15" customHeight="1">
      <c r="A711" s="52">
        <v>2100103</v>
      </c>
      <c r="B711" s="49" t="s">
        <v>66</v>
      </c>
      <c r="C711" s="87">
        <v>0</v>
      </c>
    </row>
    <row r="712" spans="1:3" s="41" customFormat="1" ht="15" customHeight="1">
      <c r="A712" s="52">
        <v>2100199</v>
      </c>
      <c r="B712" s="49" t="s">
        <v>581</v>
      </c>
      <c r="C712" s="87">
        <v>8</v>
      </c>
    </row>
    <row r="713" spans="1:3" s="41" customFormat="1" ht="15" customHeight="1">
      <c r="A713" s="52">
        <v>21002</v>
      </c>
      <c r="B713" s="46" t="s">
        <v>582</v>
      </c>
      <c r="C713" s="87">
        <f>SUM(C714:C725)</f>
        <v>12059</v>
      </c>
    </row>
    <row r="714" spans="1:3" s="41" customFormat="1" ht="15" customHeight="1">
      <c r="A714" s="52">
        <v>2100201</v>
      </c>
      <c r="B714" s="49" t="s">
        <v>583</v>
      </c>
      <c r="C714" s="87">
        <v>6033</v>
      </c>
    </row>
    <row r="715" spans="1:3" s="41" customFormat="1" ht="15" customHeight="1">
      <c r="A715" s="52">
        <v>2100202</v>
      </c>
      <c r="B715" s="49" t="s">
        <v>584</v>
      </c>
      <c r="C715" s="87">
        <v>2298</v>
      </c>
    </row>
    <row r="716" spans="1:3" s="41" customFormat="1" ht="15" customHeight="1">
      <c r="A716" s="52">
        <v>2100203</v>
      </c>
      <c r="B716" s="49" t="s">
        <v>585</v>
      </c>
      <c r="C716" s="87">
        <v>2161</v>
      </c>
    </row>
    <row r="717" spans="1:3" s="41" customFormat="1" ht="15" customHeight="1">
      <c r="A717" s="52">
        <v>2100204</v>
      </c>
      <c r="B717" s="49" t="s">
        <v>586</v>
      </c>
      <c r="C717" s="87">
        <v>0</v>
      </c>
    </row>
    <row r="718" spans="1:3" s="41" customFormat="1" ht="15" customHeight="1">
      <c r="A718" s="52">
        <v>2100205</v>
      </c>
      <c r="B718" s="49" t="s">
        <v>587</v>
      </c>
      <c r="C718" s="87">
        <v>1033</v>
      </c>
    </row>
    <row r="719" spans="1:3" s="41" customFormat="1" ht="15" customHeight="1">
      <c r="A719" s="52">
        <v>2100206</v>
      </c>
      <c r="B719" s="49" t="s">
        <v>588</v>
      </c>
      <c r="C719" s="87">
        <v>0</v>
      </c>
    </row>
    <row r="720" spans="1:3" s="41" customFormat="1" ht="15" customHeight="1">
      <c r="A720" s="52">
        <v>2100207</v>
      </c>
      <c r="B720" s="49" t="s">
        <v>589</v>
      </c>
      <c r="C720" s="87">
        <v>0</v>
      </c>
    </row>
    <row r="721" spans="1:3" s="41" customFormat="1" ht="15" customHeight="1">
      <c r="A721" s="52">
        <v>2100208</v>
      </c>
      <c r="B721" s="49" t="s">
        <v>590</v>
      </c>
      <c r="C721" s="87">
        <v>0</v>
      </c>
    </row>
    <row r="722" spans="1:3" s="41" customFormat="1" ht="15" customHeight="1">
      <c r="A722" s="52">
        <v>2100209</v>
      </c>
      <c r="B722" s="49" t="s">
        <v>591</v>
      </c>
      <c r="C722" s="87">
        <v>0</v>
      </c>
    </row>
    <row r="723" spans="1:3" s="41" customFormat="1" ht="15" customHeight="1">
      <c r="A723" s="52">
        <v>2100210</v>
      </c>
      <c r="B723" s="49" t="s">
        <v>592</v>
      </c>
      <c r="C723" s="87">
        <v>0</v>
      </c>
    </row>
    <row r="724" spans="1:3" s="41" customFormat="1" ht="15" customHeight="1">
      <c r="A724" s="52">
        <v>2100211</v>
      </c>
      <c r="B724" s="49" t="s">
        <v>593</v>
      </c>
      <c r="C724" s="87">
        <v>0</v>
      </c>
    </row>
    <row r="725" spans="1:3" s="41" customFormat="1" ht="15" customHeight="1">
      <c r="A725" s="52">
        <v>2100299</v>
      </c>
      <c r="B725" s="49" t="s">
        <v>594</v>
      </c>
      <c r="C725" s="87">
        <v>534</v>
      </c>
    </row>
    <row r="726" spans="1:3" s="41" customFormat="1" ht="15" customHeight="1">
      <c r="A726" s="52">
        <v>21003</v>
      </c>
      <c r="B726" s="46" t="s">
        <v>595</v>
      </c>
      <c r="C726" s="87">
        <f>SUM(C727:C729)</f>
        <v>208</v>
      </c>
    </row>
    <row r="727" spans="1:3" s="41" customFormat="1" ht="15" customHeight="1">
      <c r="A727" s="52">
        <v>2100301</v>
      </c>
      <c r="B727" s="49" t="s">
        <v>596</v>
      </c>
      <c r="C727" s="87">
        <v>0</v>
      </c>
    </row>
    <row r="728" spans="1:3" s="41" customFormat="1" ht="15" customHeight="1">
      <c r="A728" s="52">
        <v>2100302</v>
      </c>
      <c r="B728" s="49" t="s">
        <v>597</v>
      </c>
      <c r="C728" s="87">
        <v>208</v>
      </c>
    </row>
    <row r="729" spans="1:3" s="41" customFormat="1" ht="15" customHeight="1">
      <c r="A729" s="52">
        <v>2100399</v>
      </c>
      <c r="B729" s="49" t="s">
        <v>598</v>
      </c>
      <c r="C729" s="87">
        <v>0</v>
      </c>
    </row>
    <row r="730" spans="1:3" s="41" customFormat="1" ht="15" customHeight="1">
      <c r="A730" s="52">
        <v>21004</v>
      </c>
      <c r="B730" s="46" t="s">
        <v>599</v>
      </c>
      <c r="C730" s="87">
        <f>SUM(C731:C741)</f>
        <v>5595</v>
      </c>
    </row>
    <row r="731" spans="1:3" s="41" customFormat="1" ht="15" customHeight="1">
      <c r="A731" s="52">
        <v>2100401</v>
      </c>
      <c r="B731" s="49" t="s">
        <v>600</v>
      </c>
      <c r="C731" s="87">
        <v>1546</v>
      </c>
    </row>
    <row r="732" spans="1:3" s="41" customFormat="1" ht="15" customHeight="1">
      <c r="A732" s="52">
        <v>2100402</v>
      </c>
      <c r="B732" s="49" t="s">
        <v>601</v>
      </c>
      <c r="C732" s="87">
        <v>586</v>
      </c>
    </row>
    <row r="733" spans="1:3" s="41" customFormat="1" ht="15" customHeight="1">
      <c r="A733" s="52">
        <v>2100403</v>
      </c>
      <c r="B733" s="49" t="s">
        <v>602</v>
      </c>
      <c r="C733" s="87">
        <v>861</v>
      </c>
    </row>
    <row r="734" spans="1:3" s="41" customFormat="1" ht="15" customHeight="1">
      <c r="A734" s="52">
        <v>2100404</v>
      </c>
      <c r="B734" s="49" t="s">
        <v>603</v>
      </c>
      <c r="C734" s="87">
        <v>0</v>
      </c>
    </row>
    <row r="735" spans="1:3" s="41" customFormat="1" ht="15" customHeight="1">
      <c r="A735" s="52">
        <v>2100405</v>
      </c>
      <c r="B735" s="49" t="s">
        <v>604</v>
      </c>
      <c r="C735" s="87">
        <v>0</v>
      </c>
    </row>
    <row r="736" spans="1:3" s="41" customFormat="1" ht="15" customHeight="1">
      <c r="A736" s="52">
        <v>2100406</v>
      </c>
      <c r="B736" s="49" t="s">
        <v>605</v>
      </c>
      <c r="C736" s="87">
        <v>1445</v>
      </c>
    </row>
    <row r="737" spans="1:3" s="41" customFormat="1" ht="15" customHeight="1">
      <c r="A737" s="52">
        <v>2100407</v>
      </c>
      <c r="B737" s="49" t="s">
        <v>606</v>
      </c>
      <c r="C737" s="87">
        <v>0</v>
      </c>
    </row>
    <row r="738" spans="1:3" s="41" customFormat="1" ht="15" customHeight="1">
      <c r="A738" s="52">
        <v>2100408</v>
      </c>
      <c r="B738" s="49" t="s">
        <v>607</v>
      </c>
      <c r="C738" s="87">
        <v>23</v>
      </c>
    </row>
    <row r="739" spans="1:3" s="41" customFormat="1" ht="15" customHeight="1">
      <c r="A739" s="52">
        <v>2100409</v>
      </c>
      <c r="B739" s="49" t="s">
        <v>608</v>
      </c>
      <c r="C739" s="87">
        <v>888</v>
      </c>
    </row>
    <row r="740" spans="1:3" s="41" customFormat="1" ht="15" customHeight="1">
      <c r="A740" s="52">
        <v>2100410</v>
      </c>
      <c r="B740" s="49" t="s">
        <v>609</v>
      </c>
      <c r="C740" s="87">
        <v>0</v>
      </c>
    </row>
    <row r="741" spans="1:3" s="41" customFormat="1" ht="15" customHeight="1">
      <c r="A741" s="52">
        <v>2100499</v>
      </c>
      <c r="B741" s="49" t="s">
        <v>610</v>
      </c>
      <c r="C741" s="87">
        <v>246</v>
      </c>
    </row>
    <row r="742" spans="1:3" s="41" customFormat="1" ht="15" customHeight="1">
      <c r="A742" s="52">
        <v>21006</v>
      </c>
      <c r="B742" s="46" t="s">
        <v>611</v>
      </c>
      <c r="C742" s="87">
        <f>SUM(C743:C744)</f>
        <v>71</v>
      </c>
    </row>
    <row r="743" spans="1:3" s="41" customFormat="1" ht="15" customHeight="1">
      <c r="A743" s="52">
        <v>2100601</v>
      </c>
      <c r="B743" s="49" t="s">
        <v>612</v>
      </c>
      <c r="C743" s="87">
        <v>48</v>
      </c>
    </row>
    <row r="744" spans="1:3" s="41" customFormat="1" ht="15" customHeight="1">
      <c r="A744" s="52">
        <v>2100699</v>
      </c>
      <c r="B744" s="49" t="s">
        <v>613</v>
      </c>
      <c r="C744" s="87">
        <v>23</v>
      </c>
    </row>
    <row r="745" spans="1:3" s="41" customFormat="1" ht="15" customHeight="1">
      <c r="A745" s="52">
        <v>21007</v>
      </c>
      <c r="B745" s="46" t="s">
        <v>614</v>
      </c>
      <c r="C745" s="87">
        <f>SUM(C746:C748)</f>
        <v>137</v>
      </c>
    </row>
    <row r="746" spans="1:3" s="41" customFormat="1" ht="15" customHeight="1">
      <c r="A746" s="52">
        <v>2100716</v>
      </c>
      <c r="B746" s="49" t="s">
        <v>615</v>
      </c>
      <c r="C746" s="87">
        <v>0</v>
      </c>
    </row>
    <row r="747" spans="1:3" s="41" customFormat="1" ht="15" customHeight="1">
      <c r="A747" s="52">
        <v>2100717</v>
      </c>
      <c r="B747" s="49" t="s">
        <v>616</v>
      </c>
      <c r="C747" s="87">
        <v>0</v>
      </c>
    </row>
    <row r="748" spans="1:3" s="41" customFormat="1" ht="15" customHeight="1">
      <c r="A748" s="52">
        <v>2100799</v>
      </c>
      <c r="B748" s="49" t="s">
        <v>617</v>
      </c>
      <c r="C748" s="87">
        <v>137</v>
      </c>
    </row>
    <row r="749" spans="1:3" s="41" customFormat="1" ht="15" customHeight="1">
      <c r="A749" s="52">
        <v>21010</v>
      </c>
      <c r="B749" s="46" t="s">
        <v>618</v>
      </c>
      <c r="C749" s="87">
        <f>SUM(C750:C758)</f>
        <v>2504</v>
      </c>
    </row>
    <row r="750" spans="1:3" s="41" customFormat="1" ht="15" customHeight="1">
      <c r="A750" s="52">
        <v>2101001</v>
      </c>
      <c r="B750" s="49" t="s">
        <v>64</v>
      </c>
      <c r="C750" s="87">
        <v>1093</v>
      </c>
    </row>
    <row r="751" spans="1:3" s="41" customFormat="1" ht="15" customHeight="1">
      <c r="A751" s="52">
        <v>2101002</v>
      </c>
      <c r="B751" s="49" t="s">
        <v>65</v>
      </c>
      <c r="C751" s="87">
        <v>5</v>
      </c>
    </row>
    <row r="752" spans="1:3" s="41" customFormat="1" ht="15" customHeight="1">
      <c r="A752" s="52">
        <v>2101003</v>
      </c>
      <c r="B752" s="49" t="s">
        <v>66</v>
      </c>
      <c r="C752" s="87">
        <v>0</v>
      </c>
    </row>
    <row r="753" spans="1:3" s="41" customFormat="1" ht="15" customHeight="1">
      <c r="A753" s="52">
        <v>2101012</v>
      </c>
      <c r="B753" s="49" t="s">
        <v>619</v>
      </c>
      <c r="C753" s="87">
        <v>0</v>
      </c>
    </row>
    <row r="754" spans="1:3" s="41" customFormat="1" ht="15" customHeight="1">
      <c r="A754" s="52">
        <v>2101014</v>
      </c>
      <c r="B754" s="49" t="s">
        <v>620</v>
      </c>
      <c r="C754" s="87">
        <v>0</v>
      </c>
    </row>
    <row r="755" spans="1:3" s="41" customFormat="1" ht="15" customHeight="1">
      <c r="A755" s="52">
        <v>2101015</v>
      </c>
      <c r="B755" s="49" t="s">
        <v>621</v>
      </c>
      <c r="C755" s="87">
        <v>0</v>
      </c>
    </row>
    <row r="756" spans="1:3" s="41" customFormat="1" ht="15" customHeight="1">
      <c r="A756" s="52">
        <v>2101016</v>
      </c>
      <c r="B756" s="49" t="s">
        <v>622</v>
      </c>
      <c r="C756" s="87">
        <v>41</v>
      </c>
    </row>
    <row r="757" spans="1:3" s="41" customFormat="1" ht="15" customHeight="1">
      <c r="A757" s="52">
        <v>2101050</v>
      </c>
      <c r="B757" s="49" t="s">
        <v>73</v>
      </c>
      <c r="C757" s="87">
        <v>398</v>
      </c>
    </row>
    <row r="758" spans="1:3" s="41" customFormat="1" ht="15" customHeight="1">
      <c r="A758" s="52">
        <v>2101099</v>
      </c>
      <c r="B758" s="49" t="s">
        <v>623</v>
      </c>
      <c r="C758" s="87">
        <v>967</v>
      </c>
    </row>
    <row r="759" spans="1:3" s="41" customFormat="1" ht="15" customHeight="1">
      <c r="A759" s="52">
        <v>21011</v>
      </c>
      <c r="B759" s="46" t="s">
        <v>624</v>
      </c>
      <c r="C759" s="87">
        <f>SUM(C760:C763)</f>
        <v>1154</v>
      </c>
    </row>
    <row r="760" spans="1:3" s="41" customFormat="1" ht="15" customHeight="1">
      <c r="A760" s="52">
        <v>2101101</v>
      </c>
      <c r="B760" s="49" t="s">
        <v>625</v>
      </c>
      <c r="C760" s="87">
        <v>1154</v>
      </c>
    </row>
    <row r="761" spans="1:3" s="41" customFormat="1" ht="15" customHeight="1">
      <c r="A761" s="52">
        <v>2101102</v>
      </c>
      <c r="B761" s="49" t="s">
        <v>626</v>
      </c>
      <c r="C761" s="87">
        <v>0</v>
      </c>
    </row>
    <row r="762" spans="1:3" s="41" customFormat="1" ht="15" customHeight="1">
      <c r="A762" s="52">
        <v>2101103</v>
      </c>
      <c r="B762" s="49" t="s">
        <v>627</v>
      </c>
      <c r="C762" s="87">
        <v>0</v>
      </c>
    </row>
    <row r="763" spans="1:3" s="41" customFormat="1" ht="15" customHeight="1">
      <c r="A763" s="52">
        <v>2101199</v>
      </c>
      <c r="B763" s="49" t="s">
        <v>628</v>
      </c>
      <c r="C763" s="87">
        <v>0</v>
      </c>
    </row>
    <row r="764" spans="1:3" s="41" customFormat="1" ht="15" customHeight="1">
      <c r="A764" s="52">
        <v>21012</v>
      </c>
      <c r="B764" s="46" t="s">
        <v>629</v>
      </c>
      <c r="C764" s="87">
        <f>SUM(C765:C769)</f>
        <v>30334</v>
      </c>
    </row>
    <row r="765" spans="1:3" s="41" customFormat="1" ht="15" customHeight="1">
      <c r="A765" s="52">
        <v>2101201</v>
      </c>
      <c r="B765" s="49" t="s">
        <v>630</v>
      </c>
      <c r="C765" s="87">
        <v>0</v>
      </c>
    </row>
    <row r="766" spans="1:3" s="41" customFormat="1" ht="15" customHeight="1">
      <c r="A766" s="52">
        <v>2101202</v>
      </c>
      <c r="B766" s="49" t="s">
        <v>631</v>
      </c>
      <c r="C766" s="87">
        <v>30334</v>
      </c>
    </row>
    <row r="767" spans="1:3" s="44" customFormat="1" ht="15" customHeight="1">
      <c r="A767" s="52">
        <v>2101203</v>
      </c>
      <c r="B767" s="49" t="s">
        <v>632</v>
      </c>
      <c r="C767" s="87">
        <v>0</v>
      </c>
    </row>
    <row r="768" spans="1:3" s="41" customFormat="1" ht="15" customHeight="1">
      <c r="A768" s="52">
        <v>2101204</v>
      </c>
      <c r="B768" s="49" t="s">
        <v>633</v>
      </c>
      <c r="C768" s="87">
        <v>0</v>
      </c>
    </row>
    <row r="769" spans="1:3" s="41" customFormat="1" ht="15" customHeight="1">
      <c r="A769" s="52">
        <v>2101299</v>
      </c>
      <c r="B769" s="49" t="s">
        <v>634</v>
      </c>
      <c r="C769" s="87">
        <v>0</v>
      </c>
    </row>
    <row r="770" spans="1:3" s="41" customFormat="1" ht="15" customHeight="1">
      <c r="A770" s="52">
        <v>21013</v>
      </c>
      <c r="B770" s="46" t="s">
        <v>635</v>
      </c>
      <c r="C770" s="87">
        <f>SUM(C771:C773)</f>
        <v>44</v>
      </c>
    </row>
    <row r="771" spans="1:3" s="41" customFormat="1" ht="15" customHeight="1">
      <c r="A771" s="52">
        <v>2101301</v>
      </c>
      <c r="B771" s="49" t="s">
        <v>636</v>
      </c>
      <c r="C771" s="87">
        <v>0</v>
      </c>
    </row>
    <row r="772" spans="1:3" s="41" customFormat="1" ht="15" customHeight="1">
      <c r="A772" s="52">
        <v>2101302</v>
      </c>
      <c r="B772" s="49" t="s">
        <v>637</v>
      </c>
      <c r="C772" s="87">
        <v>44</v>
      </c>
    </row>
    <row r="773" spans="1:3" s="41" customFormat="1" ht="15" customHeight="1">
      <c r="A773" s="52">
        <v>2101399</v>
      </c>
      <c r="B773" s="49" t="s">
        <v>638</v>
      </c>
      <c r="C773" s="87">
        <v>0</v>
      </c>
    </row>
    <row r="774" spans="1:3" s="41" customFormat="1" ht="15" customHeight="1">
      <c r="A774" s="52">
        <v>21014</v>
      </c>
      <c r="B774" s="46" t="s">
        <v>639</v>
      </c>
      <c r="C774" s="87">
        <f>SUM(C775:C776)</f>
        <v>0</v>
      </c>
    </row>
    <row r="775" spans="1:3" s="41" customFormat="1" ht="15" customHeight="1">
      <c r="A775" s="52">
        <v>2101401</v>
      </c>
      <c r="B775" s="49" t="s">
        <v>640</v>
      </c>
      <c r="C775" s="87">
        <v>0</v>
      </c>
    </row>
    <row r="776" spans="1:3" s="41" customFormat="1" ht="15" customHeight="1">
      <c r="A776" s="52">
        <v>2101499</v>
      </c>
      <c r="B776" s="49" t="s">
        <v>641</v>
      </c>
      <c r="C776" s="87">
        <v>0</v>
      </c>
    </row>
    <row r="777" spans="1:3" s="44" customFormat="1" ht="15" customHeight="1">
      <c r="A777" s="52">
        <v>21099</v>
      </c>
      <c r="B777" s="46" t="s">
        <v>642</v>
      </c>
      <c r="C777" s="87">
        <f>C778</f>
        <v>3762</v>
      </c>
    </row>
    <row r="778" spans="1:3" s="41" customFormat="1" ht="15" customHeight="1">
      <c r="A778" s="52">
        <v>2109901</v>
      </c>
      <c r="B778" s="49" t="s">
        <v>643</v>
      </c>
      <c r="C778" s="87">
        <v>3762</v>
      </c>
    </row>
    <row r="779" spans="1:3" s="41" customFormat="1" ht="15" customHeight="1">
      <c r="A779" s="52">
        <v>211</v>
      </c>
      <c r="B779" s="46" t="s">
        <v>644</v>
      </c>
      <c r="C779" s="87">
        <f>C780+C789+C793+C801+C807+C814+C820+C823+C826+C828+C830+C836+C838+C840+C855</f>
        <v>27112</v>
      </c>
    </row>
    <row r="780" spans="1:3" s="41" customFormat="1" ht="15" customHeight="1">
      <c r="A780" s="52">
        <v>21101</v>
      </c>
      <c r="B780" s="46" t="s">
        <v>645</v>
      </c>
      <c r="C780" s="87">
        <f>SUM(C781:C788)</f>
        <v>1358</v>
      </c>
    </row>
    <row r="781" spans="1:3" s="44" customFormat="1" ht="15" customHeight="1">
      <c r="A781" s="52">
        <v>2110101</v>
      </c>
      <c r="B781" s="49" t="s">
        <v>64</v>
      </c>
      <c r="C781" s="87">
        <v>985</v>
      </c>
    </row>
    <row r="782" spans="1:3" s="41" customFormat="1" ht="15" customHeight="1">
      <c r="A782" s="52">
        <v>2110102</v>
      </c>
      <c r="B782" s="49" t="s">
        <v>65</v>
      </c>
      <c r="C782" s="87">
        <v>280</v>
      </c>
    </row>
    <row r="783" spans="1:3" s="41" customFormat="1" ht="15" customHeight="1">
      <c r="A783" s="52">
        <v>2110103</v>
      </c>
      <c r="B783" s="49" t="s">
        <v>66</v>
      </c>
      <c r="C783" s="87">
        <v>0</v>
      </c>
    </row>
    <row r="784" spans="1:3" s="41" customFormat="1" ht="15" customHeight="1">
      <c r="A784" s="52">
        <v>2110104</v>
      </c>
      <c r="B784" s="49" t="s">
        <v>646</v>
      </c>
      <c r="C784" s="87">
        <v>0</v>
      </c>
    </row>
    <row r="785" spans="1:3" s="41" customFormat="1" ht="15" customHeight="1">
      <c r="A785" s="52">
        <v>2110105</v>
      </c>
      <c r="B785" s="49" t="s">
        <v>647</v>
      </c>
      <c r="C785" s="87">
        <v>0</v>
      </c>
    </row>
    <row r="786" spans="1:3" s="41" customFormat="1" ht="15" customHeight="1">
      <c r="A786" s="52">
        <v>2110106</v>
      </c>
      <c r="B786" s="49" t="s">
        <v>648</v>
      </c>
      <c r="C786" s="87">
        <v>0</v>
      </c>
    </row>
    <row r="787" spans="1:3" s="41" customFormat="1" ht="15" customHeight="1">
      <c r="A787" s="52">
        <v>2110107</v>
      </c>
      <c r="B787" s="49" t="s">
        <v>649</v>
      </c>
      <c r="C787" s="87">
        <v>0</v>
      </c>
    </row>
    <row r="788" spans="1:3" s="41" customFormat="1" ht="15" customHeight="1">
      <c r="A788" s="52">
        <v>2110199</v>
      </c>
      <c r="B788" s="49" t="s">
        <v>650</v>
      </c>
      <c r="C788" s="87">
        <v>93</v>
      </c>
    </row>
    <row r="789" spans="1:3" s="41" customFormat="1" ht="15" customHeight="1">
      <c r="A789" s="52">
        <v>21102</v>
      </c>
      <c r="B789" s="46" t="s">
        <v>651</v>
      </c>
      <c r="C789" s="87">
        <f>SUM(C790:C792)</f>
        <v>1434</v>
      </c>
    </row>
    <row r="790" spans="1:3" s="44" customFormat="1" ht="15" customHeight="1">
      <c r="A790" s="52">
        <v>2110203</v>
      </c>
      <c r="B790" s="49" t="s">
        <v>652</v>
      </c>
      <c r="C790" s="87">
        <v>0</v>
      </c>
    </row>
    <row r="791" spans="1:3" s="41" customFormat="1" ht="15" customHeight="1">
      <c r="A791" s="52">
        <v>2110204</v>
      </c>
      <c r="B791" s="49" t="s">
        <v>653</v>
      </c>
      <c r="C791" s="87">
        <v>0</v>
      </c>
    </row>
    <row r="792" spans="1:3" s="41" customFormat="1" ht="15" customHeight="1">
      <c r="A792" s="52">
        <v>2110299</v>
      </c>
      <c r="B792" s="49" t="s">
        <v>654</v>
      </c>
      <c r="C792" s="87">
        <v>1434</v>
      </c>
    </row>
    <row r="793" spans="1:3" s="41" customFormat="1" ht="15" customHeight="1">
      <c r="A793" s="52">
        <v>21103</v>
      </c>
      <c r="B793" s="46" t="s">
        <v>655</v>
      </c>
      <c r="C793" s="87">
        <f>SUM(C794:C800)</f>
        <v>16742</v>
      </c>
    </row>
    <row r="794" spans="1:3" s="41" customFormat="1" ht="15" customHeight="1">
      <c r="A794" s="52">
        <v>2110301</v>
      </c>
      <c r="B794" s="49" t="s">
        <v>656</v>
      </c>
      <c r="C794" s="87">
        <v>0</v>
      </c>
    </row>
    <row r="795" spans="1:3" s="41" customFormat="1" ht="15" customHeight="1">
      <c r="A795" s="52">
        <v>2110302</v>
      </c>
      <c r="B795" s="49" t="s">
        <v>657</v>
      </c>
      <c r="C795" s="87">
        <v>11000</v>
      </c>
    </row>
    <row r="796" spans="1:3" s="41" customFormat="1" ht="15" customHeight="1">
      <c r="A796" s="52">
        <v>2110303</v>
      </c>
      <c r="B796" s="49" t="s">
        <v>658</v>
      </c>
      <c r="C796" s="87">
        <v>0</v>
      </c>
    </row>
    <row r="797" spans="1:3" s="41" customFormat="1" ht="15" customHeight="1">
      <c r="A797" s="52">
        <v>2110304</v>
      </c>
      <c r="B797" s="49" t="s">
        <v>659</v>
      </c>
      <c r="C797" s="87">
        <v>350</v>
      </c>
    </row>
    <row r="798" spans="1:3" s="41" customFormat="1" ht="15" customHeight="1">
      <c r="A798" s="52">
        <v>2110305</v>
      </c>
      <c r="B798" s="49" t="s">
        <v>660</v>
      </c>
      <c r="C798" s="87">
        <v>0</v>
      </c>
    </row>
    <row r="799" spans="1:3" s="41" customFormat="1" ht="15" customHeight="1">
      <c r="A799" s="52">
        <v>2110306</v>
      </c>
      <c r="B799" s="49" t="s">
        <v>661</v>
      </c>
      <c r="C799" s="87">
        <v>0</v>
      </c>
    </row>
    <row r="800" spans="1:3" s="41" customFormat="1" ht="15" customHeight="1">
      <c r="A800" s="52">
        <v>2110399</v>
      </c>
      <c r="B800" s="49" t="s">
        <v>662</v>
      </c>
      <c r="C800" s="87">
        <v>5392</v>
      </c>
    </row>
    <row r="801" spans="1:3" s="41" customFormat="1" ht="15" customHeight="1">
      <c r="A801" s="52">
        <v>21104</v>
      </c>
      <c r="B801" s="46" t="s">
        <v>663</v>
      </c>
      <c r="C801" s="87">
        <f>SUM(C802:C806)</f>
        <v>3500</v>
      </c>
    </row>
    <row r="802" spans="1:3" s="41" customFormat="1" ht="15" customHeight="1">
      <c r="A802" s="52">
        <v>2110401</v>
      </c>
      <c r="B802" s="49" t="s">
        <v>664</v>
      </c>
      <c r="C802" s="87">
        <v>0</v>
      </c>
    </row>
    <row r="803" spans="1:3" s="41" customFormat="1" ht="15" customHeight="1">
      <c r="A803" s="52">
        <v>2110402</v>
      </c>
      <c r="B803" s="49" t="s">
        <v>665</v>
      </c>
      <c r="C803" s="87">
        <v>0</v>
      </c>
    </row>
    <row r="804" spans="1:3" s="41" customFormat="1" ht="15" customHeight="1">
      <c r="A804" s="52">
        <v>2110403</v>
      </c>
      <c r="B804" s="49" t="s">
        <v>666</v>
      </c>
      <c r="C804" s="87">
        <v>0</v>
      </c>
    </row>
    <row r="805" spans="1:3" s="41" customFormat="1" ht="15" customHeight="1">
      <c r="A805" s="52">
        <v>2110404</v>
      </c>
      <c r="B805" s="49" t="s">
        <v>667</v>
      </c>
      <c r="C805" s="87">
        <v>0</v>
      </c>
    </row>
    <row r="806" spans="1:3" s="41" customFormat="1" ht="15" customHeight="1">
      <c r="A806" s="52">
        <v>2110499</v>
      </c>
      <c r="B806" s="49" t="s">
        <v>668</v>
      </c>
      <c r="C806" s="87">
        <v>3500</v>
      </c>
    </row>
    <row r="807" spans="1:3" s="41" customFormat="1" ht="15" customHeight="1">
      <c r="A807" s="52">
        <v>21105</v>
      </c>
      <c r="B807" s="46" t="s">
        <v>669</v>
      </c>
      <c r="C807" s="87">
        <f>SUM(C808:C813)</f>
        <v>1606</v>
      </c>
    </row>
    <row r="808" spans="1:3" s="41" customFormat="1" ht="15" customHeight="1">
      <c r="A808" s="52">
        <v>2110501</v>
      </c>
      <c r="B808" s="49" t="s">
        <v>670</v>
      </c>
      <c r="C808" s="87">
        <v>0</v>
      </c>
    </row>
    <row r="809" spans="1:3" s="41" customFormat="1" ht="15" customHeight="1">
      <c r="A809" s="52">
        <v>2110502</v>
      </c>
      <c r="B809" s="49" t="s">
        <v>671</v>
      </c>
      <c r="C809" s="87">
        <v>1356</v>
      </c>
    </row>
    <row r="810" spans="1:3" s="41" customFormat="1" ht="15" customHeight="1">
      <c r="A810" s="52">
        <v>2110503</v>
      </c>
      <c r="B810" s="49" t="s">
        <v>672</v>
      </c>
      <c r="C810" s="87">
        <v>250</v>
      </c>
    </row>
    <row r="811" spans="1:3" s="41" customFormat="1" ht="15" customHeight="1">
      <c r="A811" s="52">
        <v>2110506</v>
      </c>
      <c r="B811" s="49" t="s">
        <v>673</v>
      </c>
      <c r="C811" s="87">
        <v>0</v>
      </c>
    </row>
    <row r="812" spans="1:3" s="41" customFormat="1" ht="15" customHeight="1">
      <c r="A812" s="52">
        <v>2110507</v>
      </c>
      <c r="B812" s="49" t="s">
        <v>674</v>
      </c>
      <c r="C812" s="87">
        <v>0</v>
      </c>
    </row>
    <row r="813" spans="1:3" s="41" customFormat="1" ht="15" customHeight="1">
      <c r="A813" s="52">
        <v>2110599</v>
      </c>
      <c r="B813" s="49" t="s">
        <v>675</v>
      </c>
      <c r="C813" s="87">
        <v>0</v>
      </c>
    </row>
    <row r="814" spans="1:3" s="41" customFormat="1" ht="15" customHeight="1">
      <c r="A814" s="52">
        <v>21106</v>
      </c>
      <c r="B814" s="46" t="s">
        <v>676</v>
      </c>
      <c r="C814" s="87">
        <f>SUM(C815:C819)</f>
        <v>33</v>
      </c>
    </row>
    <row r="815" spans="1:3" s="41" customFormat="1" ht="15" customHeight="1">
      <c r="A815" s="52">
        <v>2110602</v>
      </c>
      <c r="B815" s="49" t="s">
        <v>677</v>
      </c>
      <c r="C815" s="87">
        <v>27</v>
      </c>
    </row>
    <row r="816" spans="1:3" s="41" customFormat="1" ht="15" customHeight="1">
      <c r="A816" s="52">
        <v>2110603</v>
      </c>
      <c r="B816" s="49" t="s">
        <v>678</v>
      </c>
      <c r="C816" s="87">
        <v>6</v>
      </c>
    </row>
    <row r="817" spans="1:3" s="41" customFormat="1" ht="15" customHeight="1">
      <c r="A817" s="52">
        <v>2110604</v>
      </c>
      <c r="B817" s="49" t="s">
        <v>679</v>
      </c>
      <c r="C817" s="87">
        <v>0</v>
      </c>
    </row>
    <row r="818" spans="1:3" s="41" customFormat="1" ht="15" customHeight="1">
      <c r="A818" s="52">
        <v>2110605</v>
      </c>
      <c r="B818" s="49" t="s">
        <v>680</v>
      </c>
      <c r="C818" s="87">
        <v>0</v>
      </c>
    </row>
    <row r="819" spans="1:3" s="41" customFormat="1" ht="15" customHeight="1">
      <c r="A819" s="52">
        <v>2110699</v>
      </c>
      <c r="B819" s="49" t="s">
        <v>681</v>
      </c>
      <c r="C819" s="87">
        <v>0</v>
      </c>
    </row>
    <row r="820" spans="1:3" s="41" customFormat="1" ht="15" customHeight="1">
      <c r="A820" s="52">
        <v>21107</v>
      </c>
      <c r="B820" s="46" t="s">
        <v>682</v>
      </c>
      <c r="C820" s="87">
        <f>SUM(C821:C822)</f>
        <v>0</v>
      </c>
    </row>
    <row r="821" spans="1:3" s="41" customFormat="1" ht="15" customHeight="1">
      <c r="A821" s="52">
        <v>2110704</v>
      </c>
      <c r="B821" s="49" t="s">
        <v>683</v>
      </c>
      <c r="C821" s="87">
        <v>0</v>
      </c>
    </row>
    <row r="822" spans="1:3" s="41" customFormat="1" ht="15" customHeight="1">
      <c r="A822" s="52">
        <v>2110799</v>
      </c>
      <c r="B822" s="49" t="s">
        <v>684</v>
      </c>
      <c r="C822" s="87">
        <v>0</v>
      </c>
    </row>
    <row r="823" spans="1:3" s="41" customFormat="1" ht="15" customHeight="1">
      <c r="A823" s="52">
        <v>21108</v>
      </c>
      <c r="B823" s="46" t="s">
        <v>685</v>
      </c>
      <c r="C823" s="87">
        <f>SUM(C824:C825)</f>
        <v>0</v>
      </c>
    </row>
    <row r="824" spans="1:3" s="41" customFormat="1" ht="15" customHeight="1">
      <c r="A824" s="52">
        <v>2110804</v>
      </c>
      <c r="B824" s="49" t="s">
        <v>686</v>
      </c>
      <c r="C824" s="87">
        <v>0</v>
      </c>
    </row>
    <row r="825" spans="1:3" s="41" customFormat="1" ht="15" customHeight="1">
      <c r="A825" s="52">
        <v>2110899</v>
      </c>
      <c r="B825" s="49" t="s">
        <v>687</v>
      </c>
      <c r="C825" s="87">
        <v>0</v>
      </c>
    </row>
    <row r="826" spans="1:3" s="41" customFormat="1" ht="15" customHeight="1">
      <c r="A826" s="52">
        <v>21109</v>
      </c>
      <c r="B826" s="46" t="s">
        <v>688</v>
      </c>
      <c r="C826" s="87">
        <f>C827</f>
        <v>0</v>
      </c>
    </row>
    <row r="827" spans="1:3" s="41" customFormat="1" ht="15" customHeight="1">
      <c r="A827" s="52">
        <v>2110901</v>
      </c>
      <c r="B827" s="49" t="s">
        <v>689</v>
      </c>
      <c r="C827" s="87">
        <v>0</v>
      </c>
    </row>
    <row r="828" spans="1:3" s="41" customFormat="1" ht="15" customHeight="1">
      <c r="A828" s="52">
        <v>21110</v>
      </c>
      <c r="B828" s="46" t="s">
        <v>690</v>
      </c>
      <c r="C828" s="87">
        <f>C829</f>
        <v>0</v>
      </c>
    </row>
    <row r="829" spans="1:3" s="41" customFormat="1" ht="15" customHeight="1">
      <c r="A829" s="52">
        <v>2111001</v>
      </c>
      <c r="B829" s="49" t="s">
        <v>691</v>
      </c>
      <c r="C829" s="87">
        <v>0</v>
      </c>
    </row>
    <row r="830" spans="1:3" s="41" customFormat="1" ht="15" customHeight="1">
      <c r="A830" s="52">
        <v>21111</v>
      </c>
      <c r="B830" s="46" t="s">
        <v>692</v>
      </c>
      <c r="C830" s="87">
        <f>SUM(C831:C835)</f>
        <v>1278</v>
      </c>
    </row>
    <row r="831" spans="1:3" s="41" customFormat="1" ht="15" customHeight="1">
      <c r="A831" s="52">
        <v>2111101</v>
      </c>
      <c r="B831" s="49" t="s">
        <v>693</v>
      </c>
      <c r="C831" s="87">
        <v>1140</v>
      </c>
    </row>
    <row r="832" spans="1:3" s="41" customFormat="1" ht="15" customHeight="1">
      <c r="A832" s="52">
        <v>2111102</v>
      </c>
      <c r="B832" s="49" t="s">
        <v>694</v>
      </c>
      <c r="C832" s="87">
        <v>0</v>
      </c>
    </row>
    <row r="833" spans="1:3" s="41" customFormat="1" ht="15" customHeight="1">
      <c r="A833" s="52">
        <v>2111103</v>
      </c>
      <c r="B833" s="49" t="s">
        <v>695</v>
      </c>
      <c r="C833" s="87">
        <v>0</v>
      </c>
    </row>
    <row r="834" spans="1:3" s="41" customFormat="1" ht="15" customHeight="1">
      <c r="A834" s="52">
        <v>2111104</v>
      </c>
      <c r="B834" s="49" t="s">
        <v>696</v>
      </c>
      <c r="C834" s="87">
        <v>138</v>
      </c>
    </row>
    <row r="835" spans="1:3" s="41" customFormat="1" ht="15" customHeight="1">
      <c r="A835" s="52">
        <v>2111199</v>
      </c>
      <c r="B835" s="49" t="s">
        <v>697</v>
      </c>
      <c r="C835" s="87">
        <v>0</v>
      </c>
    </row>
    <row r="836" spans="1:3" s="41" customFormat="1" ht="15" customHeight="1">
      <c r="A836" s="52">
        <v>21112</v>
      </c>
      <c r="B836" s="46" t="s">
        <v>698</v>
      </c>
      <c r="C836" s="87">
        <f>C837</f>
        <v>0</v>
      </c>
    </row>
    <row r="837" spans="1:3" s="41" customFormat="1" ht="15" customHeight="1">
      <c r="A837" s="52">
        <v>2111201</v>
      </c>
      <c r="B837" s="49" t="s">
        <v>699</v>
      </c>
      <c r="C837" s="87">
        <v>0</v>
      </c>
    </row>
    <row r="838" spans="1:3" s="41" customFormat="1" ht="15" customHeight="1">
      <c r="A838" s="52">
        <v>21113</v>
      </c>
      <c r="B838" s="46" t="s">
        <v>700</v>
      </c>
      <c r="C838" s="87">
        <f>C839</f>
        <v>0</v>
      </c>
    </row>
    <row r="839" spans="1:3" s="41" customFormat="1" ht="15" customHeight="1">
      <c r="A839" s="52">
        <v>2111301</v>
      </c>
      <c r="B839" s="49" t="s">
        <v>701</v>
      </c>
      <c r="C839" s="87">
        <v>0</v>
      </c>
    </row>
    <row r="840" spans="1:3" s="41" customFormat="1" ht="15" customHeight="1">
      <c r="A840" s="52">
        <v>21114</v>
      </c>
      <c r="B840" s="46" t="s">
        <v>702</v>
      </c>
      <c r="C840" s="87">
        <f>SUM(C841:C854)</f>
        <v>131</v>
      </c>
    </row>
    <row r="841" spans="1:3" s="41" customFormat="1" ht="15" customHeight="1">
      <c r="A841" s="52">
        <v>2111401</v>
      </c>
      <c r="B841" s="49" t="s">
        <v>64</v>
      </c>
      <c r="C841" s="87">
        <v>0</v>
      </c>
    </row>
    <row r="842" spans="1:3" s="41" customFormat="1" ht="15" customHeight="1">
      <c r="A842" s="52">
        <v>2111402</v>
      </c>
      <c r="B842" s="49" t="s">
        <v>65</v>
      </c>
      <c r="C842" s="87">
        <v>0</v>
      </c>
    </row>
    <row r="843" spans="1:3" s="41" customFormat="1" ht="15" customHeight="1">
      <c r="A843" s="52">
        <v>2111403</v>
      </c>
      <c r="B843" s="49" t="s">
        <v>66</v>
      </c>
      <c r="C843" s="87">
        <v>0</v>
      </c>
    </row>
    <row r="844" spans="1:3" s="41" customFormat="1" ht="15" customHeight="1">
      <c r="A844" s="52">
        <v>2111404</v>
      </c>
      <c r="B844" s="49" t="s">
        <v>703</v>
      </c>
      <c r="C844" s="87">
        <v>0</v>
      </c>
    </row>
    <row r="845" spans="1:3" s="41" customFormat="1" ht="15" customHeight="1">
      <c r="A845" s="52">
        <v>2111405</v>
      </c>
      <c r="B845" s="49" t="s">
        <v>704</v>
      </c>
      <c r="C845" s="87">
        <v>0</v>
      </c>
    </row>
    <row r="846" spans="1:3" s="41" customFormat="1" ht="15" customHeight="1">
      <c r="A846" s="52">
        <v>2111406</v>
      </c>
      <c r="B846" s="49" t="s">
        <v>705</v>
      </c>
      <c r="C846" s="87">
        <v>0</v>
      </c>
    </row>
    <row r="847" spans="1:3" s="41" customFormat="1" ht="15" customHeight="1">
      <c r="A847" s="52">
        <v>2111407</v>
      </c>
      <c r="B847" s="49" t="s">
        <v>706</v>
      </c>
      <c r="C847" s="87">
        <v>131</v>
      </c>
    </row>
    <row r="848" spans="1:3" s="41" customFormat="1" ht="15" customHeight="1">
      <c r="A848" s="52">
        <v>2111408</v>
      </c>
      <c r="B848" s="49" t="s">
        <v>707</v>
      </c>
      <c r="C848" s="87">
        <v>0</v>
      </c>
    </row>
    <row r="849" spans="1:3" s="41" customFormat="1" ht="15" customHeight="1">
      <c r="A849" s="52">
        <v>2111409</v>
      </c>
      <c r="B849" s="49" t="s">
        <v>708</v>
      </c>
      <c r="C849" s="87">
        <v>0</v>
      </c>
    </row>
    <row r="850" spans="1:3" s="41" customFormat="1" ht="15" customHeight="1">
      <c r="A850" s="52">
        <v>2111410</v>
      </c>
      <c r="B850" s="49" t="s">
        <v>709</v>
      </c>
      <c r="C850" s="87">
        <v>0</v>
      </c>
    </row>
    <row r="851" spans="1:3" s="41" customFormat="1" ht="15" customHeight="1">
      <c r="A851" s="52">
        <v>2111411</v>
      </c>
      <c r="B851" s="49" t="s">
        <v>107</v>
      </c>
      <c r="C851" s="87">
        <v>0</v>
      </c>
    </row>
    <row r="852" spans="1:3" s="44" customFormat="1" ht="15" customHeight="1">
      <c r="A852" s="52">
        <v>2111413</v>
      </c>
      <c r="B852" s="49" t="s">
        <v>710</v>
      </c>
      <c r="C852" s="87">
        <v>0</v>
      </c>
    </row>
    <row r="853" spans="1:3" s="41" customFormat="1" ht="15" customHeight="1">
      <c r="A853" s="52">
        <v>2111450</v>
      </c>
      <c r="B853" s="49" t="s">
        <v>73</v>
      </c>
      <c r="C853" s="87">
        <v>0</v>
      </c>
    </row>
    <row r="854" spans="1:3" s="41" customFormat="1" ht="15" customHeight="1">
      <c r="A854" s="52">
        <v>2111499</v>
      </c>
      <c r="B854" s="49" t="s">
        <v>711</v>
      </c>
      <c r="C854" s="87">
        <v>0</v>
      </c>
    </row>
    <row r="855" spans="1:3" s="41" customFormat="1" ht="15" customHeight="1">
      <c r="A855" s="52">
        <v>21199</v>
      </c>
      <c r="B855" s="46" t="s">
        <v>712</v>
      </c>
      <c r="C855" s="87">
        <f>C856</f>
        <v>1030</v>
      </c>
    </row>
    <row r="856" spans="1:3" s="41" customFormat="1" ht="15" customHeight="1">
      <c r="A856" s="52">
        <v>2119901</v>
      </c>
      <c r="B856" s="49" t="s">
        <v>713</v>
      </c>
      <c r="C856" s="87">
        <v>1030</v>
      </c>
    </row>
    <row r="857" spans="1:3" s="41" customFormat="1" ht="15" customHeight="1">
      <c r="A857" s="52">
        <v>212</v>
      </c>
      <c r="B857" s="46" t="s">
        <v>714</v>
      </c>
      <c r="C857" s="87">
        <f>C858+C870+C872+C875+C877+C879</f>
        <v>35229</v>
      </c>
    </row>
    <row r="858" spans="1:3" s="41" customFormat="1" ht="15" customHeight="1">
      <c r="A858" s="52">
        <v>21201</v>
      </c>
      <c r="B858" s="46" t="s">
        <v>715</v>
      </c>
      <c r="C858" s="87">
        <f>SUM(C859:C869)</f>
        <v>9335</v>
      </c>
    </row>
    <row r="859" spans="1:3" s="41" customFormat="1" ht="15" customHeight="1">
      <c r="A859" s="52">
        <v>2120101</v>
      </c>
      <c r="B859" s="49" t="s">
        <v>64</v>
      </c>
      <c r="C859" s="87">
        <v>4297</v>
      </c>
    </row>
    <row r="860" spans="1:3" s="41" customFormat="1" ht="15" customHeight="1">
      <c r="A860" s="52">
        <v>2120102</v>
      </c>
      <c r="B860" s="49" t="s">
        <v>65</v>
      </c>
      <c r="C860" s="87">
        <v>476</v>
      </c>
    </row>
    <row r="861" spans="1:3" s="41" customFormat="1" ht="15" customHeight="1">
      <c r="A861" s="52">
        <v>2120103</v>
      </c>
      <c r="B861" s="49" t="s">
        <v>66</v>
      </c>
      <c r="C861" s="87">
        <v>9</v>
      </c>
    </row>
    <row r="862" spans="1:3" s="41" customFormat="1" ht="15" customHeight="1">
      <c r="A862" s="52">
        <v>2120104</v>
      </c>
      <c r="B862" s="49" t="s">
        <v>716</v>
      </c>
      <c r="C862" s="87">
        <v>864</v>
      </c>
    </row>
    <row r="863" spans="1:3" s="41" customFormat="1" ht="15" customHeight="1">
      <c r="A863" s="52">
        <v>2120105</v>
      </c>
      <c r="B863" s="49" t="s">
        <v>717</v>
      </c>
      <c r="C863" s="87">
        <v>284</v>
      </c>
    </row>
    <row r="864" spans="1:3" s="41" customFormat="1" ht="15" customHeight="1">
      <c r="A864" s="52">
        <v>2120106</v>
      </c>
      <c r="B864" s="49" t="s">
        <v>718</v>
      </c>
      <c r="C864" s="87">
        <v>0</v>
      </c>
    </row>
    <row r="865" spans="1:3" s="41" customFormat="1" ht="15" customHeight="1">
      <c r="A865" s="52">
        <v>2120107</v>
      </c>
      <c r="B865" s="49" t="s">
        <v>719</v>
      </c>
      <c r="C865" s="87">
        <v>0</v>
      </c>
    </row>
    <row r="866" spans="1:3" s="41" customFormat="1" ht="15" customHeight="1">
      <c r="A866" s="52">
        <v>2120108</v>
      </c>
      <c r="B866" s="49" t="s">
        <v>720</v>
      </c>
      <c r="C866" s="87">
        <v>0</v>
      </c>
    </row>
    <row r="867" spans="1:3" s="41" customFormat="1" ht="15" customHeight="1">
      <c r="A867" s="52">
        <v>2120109</v>
      </c>
      <c r="B867" s="49" t="s">
        <v>721</v>
      </c>
      <c r="C867" s="87">
        <v>0</v>
      </c>
    </row>
    <row r="868" spans="1:3" s="41" customFormat="1" ht="15" customHeight="1">
      <c r="A868" s="52">
        <v>2120110</v>
      </c>
      <c r="B868" s="49" t="s">
        <v>722</v>
      </c>
      <c r="C868" s="87">
        <v>0</v>
      </c>
    </row>
    <row r="869" spans="1:3" s="41" customFormat="1" ht="15" customHeight="1">
      <c r="A869" s="52">
        <v>2120199</v>
      </c>
      <c r="B869" s="49" t="s">
        <v>723</v>
      </c>
      <c r="C869" s="87">
        <v>3405</v>
      </c>
    </row>
    <row r="870" spans="1:3" s="41" customFormat="1" ht="15" customHeight="1">
      <c r="A870" s="52">
        <v>21202</v>
      </c>
      <c r="B870" s="46" t="s">
        <v>724</v>
      </c>
      <c r="C870" s="87">
        <f>C871</f>
        <v>327</v>
      </c>
    </row>
    <row r="871" spans="1:3" s="41" customFormat="1" ht="15" customHeight="1">
      <c r="A871" s="52">
        <v>2120201</v>
      </c>
      <c r="B871" s="49" t="s">
        <v>725</v>
      </c>
      <c r="C871" s="87">
        <v>327</v>
      </c>
    </row>
    <row r="872" spans="1:3" s="41" customFormat="1" ht="15" customHeight="1">
      <c r="A872" s="52">
        <v>21203</v>
      </c>
      <c r="B872" s="46" t="s">
        <v>726</v>
      </c>
      <c r="C872" s="87">
        <f>SUM(C873:C874)</f>
        <v>16554</v>
      </c>
    </row>
    <row r="873" spans="1:3" s="41" customFormat="1" ht="15" customHeight="1">
      <c r="A873" s="52">
        <v>2120303</v>
      </c>
      <c r="B873" s="49" t="s">
        <v>727</v>
      </c>
      <c r="C873" s="87">
        <v>0</v>
      </c>
    </row>
    <row r="874" spans="1:3" s="41" customFormat="1" ht="15" customHeight="1">
      <c r="A874" s="52">
        <v>2120399</v>
      </c>
      <c r="B874" s="49" t="s">
        <v>728</v>
      </c>
      <c r="C874" s="87">
        <v>16554</v>
      </c>
    </row>
    <row r="875" spans="1:3" s="41" customFormat="1" ht="15" customHeight="1">
      <c r="A875" s="52">
        <v>21205</v>
      </c>
      <c r="B875" s="46" t="s">
        <v>729</v>
      </c>
      <c r="C875" s="87">
        <f>C876</f>
        <v>4891</v>
      </c>
    </row>
    <row r="876" spans="1:3" s="44" customFormat="1" ht="15" customHeight="1">
      <c r="A876" s="52">
        <v>2120501</v>
      </c>
      <c r="B876" s="49" t="s">
        <v>730</v>
      </c>
      <c r="C876" s="87">
        <v>4891</v>
      </c>
    </row>
    <row r="877" spans="1:3" s="41" customFormat="1" ht="15" customHeight="1">
      <c r="A877" s="52">
        <v>21206</v>
      </c>
      <c r="B877" s="46" t="s">
        <v>731</v>
      </c>
      <c r="C877" s="87">
        <f>C878</f>
        <v>234</v>
      </c>
    </row>
    <row r="878" spans="1:3" s="41" customFormat="1" ht="15" customHeight="1">
      <c r="A878" s="52">
        <v>2120601</v>
      </c>
      <c r="B878" s="49" t="s">
        <v>732</v>
      </c>
      <c r="C878" s="87">
        <v>234</v>
      </c>
    </row>
    <row r="879" spans="1:3" s="41" customFormat="1" ht="15" customHeight="1">
      <c r="A879" s="52">
        <v>21299</v>
      </c>
      <c r="B879" s="46" t="s">
        <v>733</v>
      </c>
      <c r="C879" s="87">
        <f>C880</f>
        <v>3888</v>
      </c>
    </row>
    <row r="880" spans="1:3" s="41" customFormat="1" ht="15" customHeight="1">
      <c r="A880" s="52">
        <v>2129999</v>
      </c>
      <c r="B880" s="49" t="s">
        <v>734</v>
      </c>
      <c r="C880" s="87">
        <v>3888</v>
      </c>
    </row>
    <row r="881" spans="1:3" s="41" customFormat="1" ht="15" customHeight="1">
      <c r="A881" s="52">
        <v>213</v>
      </c>
      <c r="B881" s="46" t="s">
        <v>735</v>
      </c>
      <c r="C881" s="87">
        <f>C882+C907+C935+C962+C973+C984+C990+C997+C1004+C1008</f>
        <v>27385</v>
      </c>
    </row>
    <row r="882" spans="1:3" s="41" customFormat="1" ht="15" customHeight="1">
      <c r="A882" s="52">
        <v>21301</v>
      </c>
      <c r="B882" s="46" t="s">
        <v>736</v>
      </c>
      <c r="C882" s="87">
        <f>SUM(C883:C906)</f>
        <v>4844</v>
      </c>
    </row>
    <row r="883" spans="1:3" s="41" customFormat="1" ht="15" customHeight="1">
      <c r="A883" s="52">
        <v>2130101</v>
      </c>
      <c r="B883" s="49" t="s">
        <v>64</v>
      </c>
      <c r="C883" s="87">
        <v>1401</v>
      </c>
    </row>
    <row r="884" spans="1:3" s="41" customFormat="1" ht="15" customHeight="1">
      <c r="A884" s="52">
        <v>2130102</v>
      </c>
      <c r="B884" s="49" t="s">
        <v>65</v>
      </c>
      <c r="C884" s="87">
        <v>87</v>
      </c>
    </row>
    <row r="885" spans="1:3" s="41" customFormat="1" ht="15" customHeight="1">
      <c r="A885" s="52">
        <v>2130103</v>
      </c>
      <c r="B885" s="49" t="s">
        <v>66</v>
      </c>
      <c r="C885" s="87">
        <v>0</v>
      </c>
    </row>
    <row r="886" spans="1:3" s="41" customFormat="1" ht="15" customHeight="1">
      <c r="A886" s="52">
        <v>2130104</v>
      </c>
      <c r="B886" s="49" t="s">
        <v>73</v>
      </c>
      <c r="C886" s="87">
        <v>1064</v>
      </c>
    </row>
    <row r="887" spans="1:3" s="41" customFormat="1" ht="15" customHeight="1">
      <c r="A887" s="52">
        <v>2130105</v>
      </c>
      <c r="B887" s="49" t="s">
        <v>737</v>
      </c>
      <c r="C887" s="87">
        <v>0</v>
      </c>
    </row>
    <row r="888" spans="1:3" s="41" customFormat="1" ht="15" customHeight="1">
      <c r="A888" s="52">
        <v>2130106</v>
      </c>
      <c r="B888" s="49" t="s">
        <v>738</v>
      </c>
      <c r="C888" s="87">
        <v>89</v>
      </c>
    </row>
    <row r="889" spans="1:3" s="41" customFormat="1" ht="15" customHeight="1">
      <c r="A889" s="52">
        <v>2130108</v>
      </c>
      <c r="B889" s="49" t="s">
        <v>739</v>
      </c>
      <c r="C889" s="87">
        <v>193</v>
      </c>
    </row>
    <row r="890" spans="1:3" s="41" customFormat="1" ht="15" customHeight="1">
      <c r="A890" s="52">
        <v>2130109</v>
      </c>
      <c r="B890" s="49" t="s">
        <v>740</v>
      </c>
      <c r="C890" s="87">
        <v>58</v>
      </c>
    </row>
    <row r="891" spans="1:3" s="41" customFormat="1" ht="15" customHeight="1">
      <c r="A891" s="52">
        <v>2130110</v>
      </c>
      <c r="B891" s="49" t="s">
        <v>741</v>
      </c>
      <c r="C891" s="87">
        <v>0</v>
      </c>
    </row>
    <row r="892" spans="1:3" s="41" customFormat="1" ht="15" customHeight="1">
      <c r="A892" s="52">
        <v>2130111</v>
      </c>
      <c r="B892" s="49" t="s">
        <v>742</v>
      </c>
      <c r="C892" s="87">
        <v>0</v>
      </c>
    </row>
    <row r="893" spans="1:3" s="41" customFormat="1" ht="15" customHeight="1">
      <c r="A893" s="52">
        <v>2130112</v>
      </c>
      <c r="B893" s="49" t="s">
        <v>743</v>
      </c>
      <c r="C893" s="87">
        <v>0</v>
      </c>
    </row>
    <row r="894" spans="1:3" s="41" customFormat="1" ht="15" customHeight="1">
      <c r="A894" s="52">
        <v>2130114</v>
      </c>
      <c r="B894" s="49" t="s">
        <v>744</v>
      </c>
      <c r="C894" s="87">
        <v>0</v>
      </c>
    </row>
    <row r="895" spans="1:3" s="41" customFormat="1" ht="15" customHeight="1">
      <c r="A895" s="52">
        <v>2130119</v>
      </c>
      <c r="B895" s="49" t="s">
        <v>745</v>
      </c>
      <c r="C895" s="87">
        <v>254</v>
      </c>
    </row>
    <row r="896" spans="1:3" s="41" customFormat="1" ht="15" customHeight="1">
      <c r="A896" s="52">
        <v>2130120</v>
      </c>
      <c r="B896" s="49" t="s">
        <v>746</v>
      </c>
      <c r="C896" s="87">
        <v>0</v>
      </c>
    </row>
    <row r="897" spans="1:3" s="41" customFormat="1" ht="15" customHeight="1">
      <c r="A897" s="52">
        <v>2130121</v>
      </c>
      <c r="B897" s="49" t="s">
        <v>747</v>
      </c>
      <c r="C897" s="87">
        <v>0</v>
      </c>
    </row>
    <row r="898" spans="1:3" s="41" customFormat="1" ht="15" customHeight="1">
      <c r="A898" s="52">
        <v>2130122</v>
      </c>
      <c r="B898" s="49" t="s">
        <v>748</v>
      </c>
      <c r="C898" s="87">
        <v>0</v>
      </c>
    </row>
    <row r="899" spans="1:3" s="41" customFormat="1" ht="15" customHeight="1">
      <c r="A899" s="52">
        <v>2130124</v>
      </c>
      <c r="B899" s="49" t="s">
        <v>749</v>
      </c>
      <c r="C899" s="87">
        <v>146</v>
      </c>
    </row>
    <row r="900" spans="1:3" s="41" customFormat="1" ht="15" customHeight="1">
      <c r="A900" s="52">
        <v>2130125</v>
      </c>
      <c r="B900" s="49" t="s">
        <v>750</v>
      </c>
      <c r="C900" s="87">
        <v>0</v>
      </c>
    </row>
    <row r="901" spans="1:3" s="41" customFormat="1" ht="15" customHeight="1">
      <c r="A901" s="52">
        <v>2130126</v>
      </c>
      <c r="B901" s="49" t="s">
        <v>751</v>
      </c>
      <c r="C901" s="87">
        <v>0</v>
      </c>
    </row>
    <row r="902" spans="1:3" s="41" customFormat="1" ht="15" customHeight="1">
      <c r="A902" s="52">
        <v>2130135</v>
      </c>
      <c r="B902" s="49" t="s">
        <v>752</v>
      </c>
      <c r="C902" s="87">
        <v>0</v>
      </c>
    </row>
    <row r="903" spans="1:3" s="41" customFormat="1" ht="15" customHeight="1">
      <c r="A903" s="52">
        <v>2130142</v>
      </c>
      <c r="B903" s="49" t="s">
        <v>753</v>
      </c>
      <c r="C903" s="87">
        <v>0</v>
      </c>
    </row>
    <row r="904" spans="1:3" s="41" customFormat="1" ht="15" customHeight="1">
      <c r="A904" s="52">
        <v>2130148</v>
      </c>
      <c r="B904" s="49" t="s">
        <v>754</v>
      </c>
      <c r="C904" s="87">
        <v>4</v>
      </c>
    </row>
    <row r="905" spans="1:3" s="41" customFormat="1" ht="15" customHeight="1">
      <c r="A905" s="52">
        <v>2130152</v>
      </c>
      <c r="B905" s="49" t="s">
        <v>755</v>
      </c>
      <c r="C905" s="87">
        <v>-3</v>
      </c>
    </row>
    <row r="906" spans="1:3" s="41" customFormat="1" ht="15" customHeight="1">
      <c r="A906" s="52">
        <v>2130199</v>
      </c>
      <c r="B906" s="49" t="s">
        <v>756</v>
      </c>
      <c r="C906" s="87">
        <v>1551</v>
      </c>
    </row>
    <row r="907" spans="1:3" s="41" customFormat="1" ht="15" customHeight="1">
      <c r="A907" s="52">
        <v>21302</v>
      </c>
      <c r="B907" s="46" t="s">
        <v>757</v>
      </c>
      <c r="C907" s="87">
        <f>SUM(C908:C934)</f>
        <v>14761</v>
      </c>
    </row>
    <row r="908" spans="1:3" s="41" customFormat="1" ht="15" customHeight="1">
      <c r="A908" s="52">
        <v>2130201</v>
      </c>
      <c r="B908" s="49" t="s">
        <v>64</v>
      </c>
      <c r="C908" s="87">
        <v>2071</v>
      </c>
    </row>
    <row r="909" spans="1:3" s="41" customFormat="1" ht="15" customHeight="1">
      <c r="A909" s="52">
        <v>2130202</v>
      </c>
      <c r="B909" s="49" t="s">
        <v>65</v>
      </c>
      <c r="C909" s="87">
        <v>20</v>
      </c>
    </row>
    <row r="910" spans="1:3" s="41" customFormat="1" ht="15" customHeight="1">
      <c r="A910" s="52">
        <v>2130203</v>
      </c>
      <c r="B910" s="49" t="s">
        <v>66</v>
      </c>
      <c r="C910" s="87">
        <v>0</v>
      </c>
    </row>
    <row r="911" spans="1:3" s="41" customFormat="1" ht="15" customHeight="1">
      <c r="A911" s="52">
        <v>2130204</v>
      </c>
      <c r="B911" s="49" t="s">
        <v>758</v>
      </c>
      <c r="C911" s="87">
        <v>3314</v>
      </c>
    </row>
    <row r="912" spans="1:3" s="41" customFormat="1" ht="15" customHeight="1">
      <c r="A912" s="52">
        <v>2130205</v>
      </c>
      <c r="B912" s="49" t="s">
        <v>759</v>
      </c>
      <c r="C912" s="87">
        <v>2269</v>
      </c>
    </row>
    <row r="913" spans="1:3" s="41" customFormat="1" ht="15" customHeight="1">
      <c r="A913" s="52">
        <v>2130206</v>
      </c>
      <c r="B913" s="49" t="s">
        <v>760</v>
      </c>
      <c r="C913" s="87">
        <v>0</v>
      </c>
    </row>
    <row r="914" spans="1:3" s="41" customFormat="1" ht="15" customHeight="1">
      <c r="A914" s="52">
        <v>2130207</v>
      </c>
      <c r="B914" s="49" t="s">
        <v>761</v>
      </c>
      <c r="C914" s="87">
        <v>1273</v>
      </c>
    </row>
    <row r="915" spans="1:3" s="41" customFormat="1" ht="15" customHeight="1">
      <c r="A915" s="52">
        <v>2130208</v>
      </c>
      <c r="B915" s="49" t="s">
        <v>762</v>
      </c>
      <c r="C915" s="87">
        <v>0</v>
      </c>
    </row>
    <row r="916" spans="1:3" s="41" customFormat="1" ht="15" customHeight="1">
      <c r="A916" s="52">
        <v>2130209</v>
      </c>
      <c r="B916" s="49" t="s">
        <v>763</v>
      </c>
      <c r="C916" s="87">
        <v>240</v>
      </c>
    </row>
    <row r="917" spans="1:3" s="41" customFormat="1" ht="15" customHeight="1">
      <c r="A917" s="52">
        <v>2130210</v>
      </c>
      <c r="B917" s="49" t="s">
        <v>764</v>
      </c>
      <c r="C917" s="87">
        <v>3625</v>
      </c>
    </row>
    <row r="918" spans="1:3" s="41" customFormat="1" ht="15" customHeight="1">
      <c r="A918" s="52">
        <v>2130211</v>
      </c>
      <c r="B918" s="49" t="s">
        <v>765</v>
      </c>
      <c r="C918" s="87">
        <v>0</v>
      </c>
    </row>
    <row r="919" spans="1:3" s="41" customFormat="1" ht="15" customHeight="1">
      <c r="A919" s="52">
        <v>2130212</v>
      </c>
      <c r="B919" s="49" t="s">
        <v>766</v>
      </c>
      <c r="C919" s="87">
        <v>0</v>
      </c>
    </row>
    <row r="920" spans="1:3" s="41" customFormat="1" ht="15" customHeight="1">
      <c r="A920" s="52">
        <v>2130213</v>
      </c>
      <c r="B920" s="49" t="s">
        <v>767</v>
      </c>
      <c r="C920" s="87">
        <v>159</v>
      </c>
    </row>
    <row r="921" spans="1:3" s="41" customFormat="1" ht="15" customHeight="1">
      <c r="A921" s="52">
        <v>2130216</v>
      </c>
      <c r="B921" s="49" t="s">
        <v>768</v>
      </c>
      <c r="C921" s="87">
        <v>0</v>
      </c>
    </row>
    <row r="922" spans="1:3" s="41" customFormat="1" ht="15" customHeight="1">
      <c r="A922" s="52">
        <v>2130217</v>
      </c>
      <c r="B922" s="49" t="s">
        <v>769</v>
      </c>
      <c r="C922" s="87">
        <v>0</v>
      </c>
    </row>
    <row r="923" spans="1:3" s="41" customFormat="1" ht="15" customHeight="1">
      <c r="A923" s="52">
        <v>2130218</v>
      </c>
      <c r="B923" s="49" t="s">
        <v>770</v>
      </c>
      <c r="C923" s="87">
        <v>0</v>
      </c>
    </row>
    <row r="924" spans="1:3" s="41" customFormat="1" ht="15" customHeight="1">
      <c r="A924" s="52">
        <v>2130219</v>
      </c>
      <c r="B924" s="49" t="s">
        <v>771</v>
      </c>
      <c r="C924" s="87">
        <v>0</v>
      </c>
    </row>
    <row r="925" spans="1:3" s="41" customFormat="1" ht="15" customHeight="1">
      <c r="A925" s="52">
        <v>2130220</v>
      </c>
      <c r="B925" s="49" t="s">
        <v>772</v>
      </c>
      <c r="C925" s="87">
        <v>0</v>
      </c>
    </row>
    <row r="926" spans="1:3" s="41" customFormat="1" ht="15" customHeight="1">
      <c r="A926" s="52">
        <v>2130221</v>
      </c>
      <c r="B926" s="49" t="s">
        <v>773</v>
      </c>
      <c r="C926" s="87">
        <v>0</v>
      </c>
    </row>
    <row r="927" spans="1:3" s="41" customFormat="1" ht="15" customHeight="1">
      <c r="A927" s="52">
        <v>2130223</v>
      </c>
      <c r="B927" s="49" t="s">
        <v>774</v>
      </c>
      <c r="C927" s="87">
        <v>0</v>
      </c>
    </row>
    <row r="928" spans="1:3" s="41" customFormat="1" ht="15" customHeight="1">
      <c r="A928" s="52">
        <v>2130224</v>
      </c>
      <c r="B928" s="49" t="s">
        <v>775</v>
      </c>
      <c r="C928" s="87">
        <v>0</v>
      </c>
    </row>
    <row r="929" spans="1:3" s="41" customFormat="1" ht="15" customHeight="1">
      <c r="A929" s="52">
        <v>2130225</v>
      </c>
      <c r="B929" s="49" t="s">
        <v>776</v>
      </c>
      <c r="C929" s="87">
        <v>0</v>
      </c>
    </row>
    <row r="930" spans="1:3" s="41" customFormat="1" ht="15" customHeight="1">
      <c r="A930" s="52">
        <v>2130226</v>
      </c>
      <c r="B930" s="49" t="s">
        <v>777</v>
      </c>
      <c r="C930" s="87">
        <v>0</v>
      </c>
    </row>
    <row r="931" spans="1:3" s="41" customFormat="1" ht="15" customHeight="1">
      <c r="A931" s="52">
        <v>2130227</v>
      </c>
      <c r="B931" s="49" t="s">
        <v>778</v>
      </c>
      <c r="C931" s="87">
        <v>0</v>
      </c>
    </row>
    <row r="932" spans="1:3" s="41" customFormat="1" ht="15" customHeight="1">
      <c r="A932" s="52">
        <v>2130232</v>
      </c>
      <c r="B932" s="49" t="s">
        <v>779</v>
      </c>
      <c r="C932" s="87">
        <v>0</v>
      </c>
    </row>
    <row r="933" spans="1:3" s="41" customFormat="1" ht="15" customHeight="1">
      <c r="A933" s="52">
        <v>2130234</v>
      </c>
      <c r="B933" s="49" t="s">
        <v>780</v>
      </c>
      <c r="C933" s="87">
        <v>430</v>
      </c>
    </row>
    <row r="934" spans="1:3" s="41" customFormat="1" ht="15" customHeight="1">
      <c r="A934" s="52">
        <v>2130299</v>
      </c>
      <c r="B934" s="49" t="s">
        <v>781</v>
      </c>
      <c r="C934" s="87">
        <v>1360</v>
      </c>
    </row>
    <row r="935" spans="1:3" s="41" customFormat="1" ht="15" customHeight="1">
      <c r="A935" s="52">
        <v>21303</v>
      </c>
      <c r="B935" s="46" t="s">
        <v>782</v>
      </c>
      <c r="C935" s="87">
        <f>SUM(C936:C961)</f>
        <v>4436</v>
      </c>
    </row>
    <row r="936" spans="1:3" s="41" customFormat="1" ht="15" customHeight="1">
      <c r="A936" s="52">
        <v>2130301</v>
      </c>
      <c r="B936" s="49" t="s">
        <v>64</v>
      </c>
      <c r="C936" s="87">
        <v>777</v>
      </c>
    </row>
    <row r="937" spans="1:3" s="41" customFormat="1" ht="15" customHeight="1">
      <c r="A937" s="52">
        <v>2130302</v>
      </c>
      <c r="B937" s="49" t="s">
        <v>65</v>
      </c>
      <c r="C937" s="87">
        <v>20</v>
      </c>
    </row>
    <row r="938" spans="1:3" s="41" customFormat="1" ht="15" customHeight="1">
      <c r="A938" s="52">
        <v>2130303</v>
      </c>
      <c r="B938" s="49" t="s">
        <v>66</v>
      </c>
      <c r="C938" s="87">
        <v>0</v>
      </c>
    </row>
    <row r="939" spans="1:3" s="41" customFormat="1" ht="15" customHeight="1">
      <c r="A939" s="52">
        <v>2130304</v>
      </c>
      <c r="B939" s="49" t="s">
        <v>783</v>
      </c>
      <c r="C939" s="87">
        <v>0</v>
      </c>
    </row>
    <row r="940" spans="1:3" s="41" customFormat="1" ht="15" customHeight="1">
      <c r="A940" s="52">
        <v>2130305</v>
      </c>
      <c r="B940" s="49" t="s">
        <v>784</v>
      </c>
      <c r="C940" s="87">
        <v>1619</v>
      </c>
    </row>
    <row r="941" spans="1:3" s="41" customFormat="1" ht="15" customHeight="1">
      <c r="A941" s="52">
        <v>2130306</v>
      </c>
      <c r="B941" s="49" t="s">
        <v>785</v>
      </c>
      <c r="C941" s="87">
        <v>425</v>
      </c>
    </row>
    <row r="942" spans="1:3" s="41" customFormat="1" ht="15" customHeight="1">
      <c r="A942" s="52">
        <v>2130307</v>
      </c>
      <c r="B942" s="49" t="s">
        <v>786</v>
      </c>
      <c r="C942" s="87">
        <v>0</v>
      </c>
    </row>
    <row r="943" spans="1:3" s="41" customFormat="1" ht="15" customHeight="1">
      <c r="A943" s="52">
        <v>2130308</v>
      </c>
      <c r="B943" s="49" t="s">
        <v>787</v>
      </c>
      <c r="C943" s="87">
        <v>0</v>
      </c>
    </row>
    <row r="944" spans="1:3" s="41" customFormat="1" ht="15" customHeight="1">
      <c r="A944" s="52">
        <v>2130309</v>
      </c>
      <c r="B944" s="49" t="s">
        <v>788</v>
      </c>
      <c r="C944" s="87">
        <v>0</v>
      </c>
    </row>
    <row r="945" spans="1:3" s="41" customFormat="1" ht="15" customHeight="1">
      <c r="A945" s="52">
        <v>2130310</v>
      </c>
      <c r="B945" s="49" t="s">
        <v>789</v>
      </c>
      <c r="C945" s="87">
        <v>263</v>
      </c>
    </row>
    <row r="946" spans="1:3" s="41" customFormat="1" ht="15" customHeight="1">
      <c r="A946" s="52">
        <v>2130311</v>
      </c>
      <c r="B946" s="49" t="s">
        <v>790</v>
      </c>
      <c r="C946" s="87">
        <v>81</v>
      </c>
    </row>
    <row r="947" spans="1:3" s="41" customFormat="1" ht="15" customHeight="1">
      <c r="A947" s="52">
        <v>2130312</v>
      </c>
      <c r="B947" s="49" t="s">
        <v>791</v>
      </c>
      <c r="C947" s="87">
        <v>0</v>
      </c>
    </row>
    <row r="948" spans="1:3" s="41" customFormat="1" ht="15" customHeight="1">
      <c r="A948" s="52">
        <v>2130313</v>
      </c>
      <c r="B948" s="49" t="s">
        <v>792</v>
      </c>
      <c r="C948" s="87">
        <v>0</v>
      </c>
    </row>
    <row r="949" spans="1:3" s="41" customFormat="1" ht="15" customHeight="1">
      <c r="A949" s="52">
        <v>2130314</v>
      </c>
      <c r="B949" s="49" t="s">
        <v>793</v>
      </c>
      <c r="C949" s="87">
        <v>59</v>
      </c>
    </row>
    <row r="950" spans="1:3" s="41" customFormat="1" ht="15" customHeight="1">
      <c r="A950" s="52">
        <v>2130315</v>
      </c>
      <c r="B950" s="49" t="s">
        <v>794</v>
      </c>
      <c r="C950" s="87">
        <v>0</v>
      </c>
    </row>
    <row r="951" spans="1:3" s="41" customFormat="1" ht="15" customHeight="1">
      <c r="A951" s="52">
        <v>2130316</v>
      </c>
      <c r="B951" s="49" t="s">
        <v>795</v>
      </c>
      <c r="C951" s="87">
        <v>0</v>
      </c>
    </row>
    <row r="952" spans="1:3" s="41" customFormat="1" ht="15" customHeight="1">
      <c r="A952" s="52">
        <v>2130317</v>
      </c>
      <c r="B952" s="49" t="s">
        <v>796</v>
      </c>
      <c r="C952" s="87">
        <v>201</v>
      </c>
    </row>
    <row r="953" spans="1:3" s="41" customFormat="1" ht="15" customHeight="1">
      <c r="A953" s="52">
        <v>2130318</v>
      </c>
      <c r="B953" s="49" t="s">
        <v>797</v>
      </c>
      <c r="C953" s="87">
        <v>0</v>
      </c>
    </row>
    <row r="954" spans="1:3" s="41" customFormat="1" ht="15" customHeight="1">
      <c r="A954" s="52">
        <v>2130319</v>
      </c>
      <c r="B954" s="49" t="s">
        <v>798</v>
      </c>
      <c r="C954" s="87">
        <v>0</v>
      </c>
    </row>
    <row r="955" spans="1:3" s="41" customFormat="1" ht="15" customHeight="1">
      <c r="A955" s="52">
        <v>2130321</v>
      </c>
      <c r="B955" s="49" t="s">
        <v>799</v>
      </c>
      <c r="C955" s="87">
        <v>0</v>
      </c>
    </row>
    <row r="956" spans="1:3" s="41" customFormat="1" ht="15" customHeight="1">
      <c r="A956" s="52">
        <v>2130322</v>
      </c>
      <c r="B956" s="49" t="s">
        <v>800</v>
      </c>
      <c r="C956" s="87">
        <v>0</v>
      </c>
    </row>
    <row r="957" spans="1:3" s="41" customFormat="1" ht="15" customHeight="1">
      <c r="A957" s="52">
        <v>2130332</v>
      </c>
      <c r="B957" s="49" t="s">
        <v>801</v>
      </c>
      <c r="C957" s="87">
        <v>0</v>
      </c>
    </row>
    <row r="958" spans="1:3" s="41" customFormat="1" ht="15" customHeight="1">
      <c r="A958" s="52">
        <v>2130333</v>
      </c>
      <c r="B958" s="49" t="s">
        <v>774</v>
      </c>
      <c r="C958" s="87">
        <v>0</v>
      </c>
    </row>
    <row r="959" spans="1:3" s="41" customFormat="1" ht="15" customHeight="1">
      <c r="A959" s="52">
        <v>2130334</v>
      </c>
      <c r="B959" s="49" t="s">
        <v>802</v>
      </c>
      <c r="C959" s="87">
        <v>0</v>
      </c>
    </row>
    <row r="960" spans="1:3" s="41" customFormat="1" ht="15" customHeight="1">
      <c r="A960" s="52">
        <v>2130335</v>
      </c>
      <c r="B960" s="49" t="s">
        <v>803</v>
      </c>
      <c r="C960" s="87">
        <v>0</v>
      </c>
    </row>
    <row r="961" spans="1:3" s="41" customFormat="1" ht="15" customHeight="1">
      <c r="A961" s="52">
        <v>2130399</v>
      </c>
      <c r="B961" s="49" t="s">
        <v>804</v>
      </c>
      <c r="C961" s="87">
        <v>991</v>
      </c>
    </row>
    <row r="962" spans="1:3" s="41" customFormat="1" ht="15" customHeight="1">
      <c r="A962" s="52">
        <v>21304</v>
      </c>
      <c r="B962" s="46" t="s">
        <v>805</v>
      </c>
      <c r="C962" s="87">
        <f>SUM(C963:C972)</f>
        <v>0</v>
      </c>
    </row>
    <row r="963" spans="1:3" s="41" customFormat="1" ht="15" customHeight="1">
      <c r="A963" s="52">
        <v>2130401</v>
      </c>
      <c r="B963" s="49" t="s">
        <v>64</v>
      </c>
      <c r="C963" s="87">
        <v>0</v>
      </c>
    </row>
    <row r="964" spans="1:3" s="41" customFormat="1" ht="15" customHeight="1">
      <c r="A964" s="52">
        <v>2130402</v>
      </c>
      <c r="B964" s="49" t="s">
        <v>65</v>
      </c>
      <c r="C964" s="87">
        <v>0</v>
      </c>
    </row>
    <row r="965" spans="1:3" s="41" customFormat="1" ht="15" customHeight="1">
      <c r="A965" s="52">
        <v>2130403</v>
      </c>
      <c r="B965" s="49" t="s">
        <v>66</v>
      </c>
      <c r="C965" s="87">
        <v>0</v>
      </c>
    </row>
    <row r="966" spans="1:3" s="41" customFormat="1" ht="15" customHeight="1">
      <c r="A966" s="52">
        <v>2130404</v>
      </c>
      <c r="B966" s="49" t="s">
        <v>806</v>
      </c>
      <c r="C966" s="87">
        <v>0</v>
      </c>
    </row>
    <row r="967" spans="1:3" s="41" customFormat="1" ht="15" customHeight="1">
      <c r="A967" s="52">
        <v>2130405</v>
      </c>
      <c r="B967" s="49" t="s">
        <v>807</v>
      </c>
      <c r="C967" s="87">
        <v>0</v>
      </c>
    </row>
    <row r="968" spans="1:3" s="41" customFormat="1" ht="15" customHeight="1">
      <c r="A968" s="52">
        <v>2130406</v>
      </c>
      <c r="B968" s="49" t="s">
        <v>808</v>
      </c>
      <c r="C968" s="87">
        <v>0</v>
      </c>
    </row>
    <row r="969" spans="1:3" s="41" customFormat="1" ht="15" customHeight="1">
      <c r="A969" s="52">
        <v>2130407</v>
      </c>
      <c r="B969" s="49" t="s">
        <v>809</v>
      </c>
      <c r="C969" s="87">
        <v>0</v>
      </c>
    </row>
    <row r="970" spans="1:3" s="41" customFormat="1" ht="15" customHeight="1">
      <c r="A970" s="52">
        <v>2130408</v>
      </c>
      <c r="B970" s="49" t="s">
        <v>810</v>
      </c>
      <c r="C970" s="87">
        <v>0</v>
      </c>
    </row>
    <row r="971" spans="1:3" s="41" customFormat="1" ht="15" customHeight="1">
      <c r="A971" s="52">
        <v>2130409</v>
      </c>
      <c r="B971" s="49" t="s">
        <v>811</v>
      </c>
      <c r="C971" s="87">
        <v>0</v>
      </c>
    </row>
    <row r="972" spans="1:3" s="41" customFormat="1" ht="15" customHeight="1">
      <c r="A972" s="52">
        <v>2130499</v>
      </c>
      <c r="B972" s="49" t="s">
        <v>812</v>
      </c>
      <c r="C972" s="87">
        <v>0</v>
      </c>
    </row>
    <row r="973" spans="1:3" s="41" customFormat="1" ht="15" customHeight="1">
      <c r="A973" s="52">
        <v>21305</v>
      </c>
      <c r="B973" s="46" t="s">
        <v>813</v>
      </c>
      <c r="C973" s="87">
        <f>SUM(C974:C983)</f>
        <v>1945</v>
      </c>
    </row>
    <row r="974" spans="1:3" s="41" customFormat="1" ht="15" customHeight="1">
      <c r="A974" s="52">
        <v>2130501</v>
      </c>
      <c r="B974" s="49" t="s">
        <v>64</v>
      </c>
      <c r="C974" s="87">
        <v>441</v>
      </c>
    </row>
    <row r="975" spans="1:3" s="41" customFormat="1" ht="15" customHeight="1">
      <c r="A975" s="52">
        <v>2130502</v>
      </c>
      <c r="B975" s="49" t="s">
        <v>65</v>
      </c>
      <c r="C975" s="87">
        <v>40</v>
      </c>
    </row>
    <row r="976" spans="1:3" s="41" customFormat="1" ht="15" customHeight="1">
      <c r="A976" s="52">
        <v>2130503</v>
      </c>
      <c r="B976" s="49" t="s">
        <v>66</v>
      </c>
      <c r="C976" s="87">
        <v>0</v>
      </c>
    </row>
    <row r="977" spans="1:3" s="41" customFormat="1" ht="15" customHeight="1">
      <c r="A977" s="52">
        <v>2130504</v>
      </c>
      <c r="B977" s="49" t="s">
        <v>814</v>
      </c>
      <c r="C977" s="87">
        <v>0</v>
      </c>
    </row>
    <row r="978" spans="1:3" s="41" customFormat="1" ht="15" customHeight="1">
      <c r="A978" s="52">
        <v>2130505</v>
      </c>
      <c r="B978" s="49" t="s">
        <v>815</v>
      </c>
      <c r="C978" s="87">
        <v>0</v>
      </c>
    </row>
    <row r="979" spans="1:3" s="41" customFormat="1" ht="15" customHeight="1">
      <c r="A979" s="52">
        <v>2130506</v>
      </c>
      <c r="B979" s="49" t="s">
        <v>816</v>
      </c>
      <c r="C979" s="87">
        <v>0</v>
      </c>
    </row>
    <row r="980" spans="1:3" s="41" customFormat="1" ht="15" customHeight="1">
      <c r="A980" s="52">
        <v>2130507</v>
      </c>
      <c r="B980" s="49" t="s">
        <v>817</v>
      </c>
      <c r="C980" s="87">
        <v>0</v>
      </c>
    </row>
    <row r="981" spans="1:3" s="41" customFormat="1" ht="15" customHeight="1">
      <c r="A981" s="52">
        <v>2130508</v>
      </c>
      <c r="B981" s="49" t="s">
        <v>818</v>
      </c>
      <c r="C981" s="87">
        <v>0</v>
      </c>
    </row>
    <row r="982" spans="1:3" s="41" customFormat="1" ht="15" customHeight="1">
      <c r="A982" s="52">
        <v>2130550</v>
      </c>
      <c r="B982" s="49" t="s">
        <v>819</v>
      </c>
      <c r="C982" s="87">
        <v>39</v>
      </c>
    </row>
    <row r="983" spans="1:3" s="41" customFormat="1" ht="15" customHeight="1">
      <c r="A983" s="52">
        <v>2130599</v>
      </c>
      <c r="B983" s="49" t="s">
        <v>820</v>
      </c>
      <c r="C983" s="87">
        <v>1425</v>
      </c>
    </row>
    <row r="984" spans="1:3" s="41" customFormat="1" ht="15" customHeight="1">
      <c r="A984" s="52">
        <v>21306</v>
      </c>
      <c r="B984" s="46" t="s">
        <v>821</v>
      </c>
      <c r="C984" s="87">
        <f>SUM(C985:C989)</f>
        <v>0</v>
      </c>
    </row>
    <row r="985" spans="1:3" s="41" customFormat="1" ht="15" customHeight="1">
      <c r="A985" s="52">
        <v>2130601</v>
      </c>
      <c r="B985" s="49" t="s">
        <v>393</v>
      </c>
      <c r="C985" s="87">
        <v>0</v>
      </c>
    </row>
    <row r="986" spans="1:3" s="41" customFormat="1" ht="15" customHeight="1">
      <c r="A986" s="52">
        <v>2130602</v>
      </c>
      <c r="B986" s="49" t="s">
        <v>822</v>
      </c>
      <c r="C986" s="87">
        <v>0</v>
      </c>
    </row>
    <row r="987" spans="1:3" s="41" customFormat="1" ht="15" customHeight="1">
      <c r="A987" s="52">
        <v>2130603</v>
      </c>
      <c r="B987" s="49" t="s">
        <v>823</v>
      </c>
      <c r="C987" s="87">
        <v>0</v>
      </c>
    </row>
    <row r="988" spans="1:3" s="41" customFormat="1" ht="15" customHeight="1">
      <c r="A988" s="52">
        <v>2130604</v>
      </c>
      <c r="B988" s="49" t="s">
        <v>824</v>
      </c>
      <c r="C988" s="87">
        <v>0</v>
      </c>
    </row>
    <row r="989" spans="1:3" s="41" customFormat="1" ht="15" customHeight="1">
      <c r="A989" s="52">
        <v>2130699</v>
      </c>
      <c r="B989" s="49" t="s">
        <v>825</v>
      </c>
      <c r="C989" s="87">
        <v>0</v>
      </c>
    </row>
    <row r="990" spans="1:3" s="41" customFormat="1" ht="15" customHeight="1">
      <c r="A990" s="52">
        <v>21307</v>
      </c>
      <c r="B990" s="46" t="s">
        <v>826</v>
      </c>
      <c r="C990" s="87">
        <f>SUM(C991:C996)</f>
        <v>274</v>
      </c>
    </row>
    <row r="991" spans="1:3" s="41" customFormat="1" ht="15" customHeight="1">
      <c r="A991" s="52">
        <v>2130701</v>
      </c>
      <c r="B991" s="49" t="s">
        <v>827</v>
      </c>
      <c r="C991" s="87">
        <v>130</v>
      </c>
    </row>
    <row r="992" spans="1:3" s="41" customFormat="1" ht="15" customHeight="1">
      <c r="A992" s="52">
        <v>2130704</v>
      </c>
      <c r="B992" s="49" t="s">
        <v>828</v>
      </c>
      <c r="C992" s="87">
        <v>0</v>
      </c>
    </row>
    <row r="993" spans="1:3" s="41" customFormat="1" ht="15" customHeight="1">
      <c r="A993" s="52">
        <v>2130705</v>
      </c>
      <c r="B993" s="49" t="s">
        <v>829</v>
      </c>
      <c r="C993" s="87">
        <v>144</v>
      </c>
    </row>
    <row r="994" spans="1:3" s="41" customFormat="1" ht="15" customHeight="1">
      <c r="A994" s="52">
        <v>2130706</v>
      </c>
      <c r="B994" s="49" t="s">
        <v>830</v>
      </c>
      <c r="C994" s="87">
        <v>0</v>
      </c>
    </row>
    <row r="995" spans="1:3" s="41" customFormat="1" ht="15" customHeight="1">
      <c r="A995" s="52">
        <v>2130707</v>
      </c>
      <c r="B995" s="49" t="s">
        <v>831</v>
      </c>
      <c r="C995" s="87">
        <v>0</v>
      </c>
    </row>
    <row r="996" spans="1:3" s="41" customFormat="1" ht="15" customHeight="1">
      <c r="A996" s="52">
        <v>2130799</v>
      </c>
      <c r="B996" s="49" t="s">
        <v>832</v>
      </c>
      <c r="C996" s="87">
        <v>0</v>
      </c>
    </row>
    <row r="997" spans="1:3" s="44" customFormat="1" ht="15" customHeight="1">
      <c r="A997" s="52">
        <v>21308</v>
      </c>
      <c r="B997" s="46" t="s">
        <v>833</v>
      </c>
      <c r="C997" s="87">
        <f>SUM(C998:C1003)</f>
        <v>1049</v>
      </c>
    </row>
    <row r="998" spans="1:3" s="41" customFormat="1" ht="15" customHeight="1">
      <c r="A998" s="52">
        <v>2130801</v>
      </c>
      <c r="B998" s="49" t="s">
        <v>834</v>
      </c>
      <c r="C998" s="87">
        <v>0</v>
      </c>
    </row>
    <row r="999" spans="1:3" s="41" customFormat="1" ht="15" customHeight="1">
      <c r="A999" s="52">
        <v>2130802</v>
      </c>
      <c r="B999" s="49" t="s">
        <v>835</v>
      </c>
      <c r="C999" s="87">
        <v>0</v>
      </c>
    </row>
    <row r="1000" spans="1:3" s="41" customFormat="1" ht="15" customHeight="1">
      <c r="A1000" s="52">
        <v>2130803</v>
      </c>
      <c r="B1000" s="49" t="s">
        <v>836</v>
      </c>
      <c r="C1000" s="87">
        <v>848</v>
      </c>
    </row>
    <row r="1001" spans="1:3" s="41" customFormat="1" ht="15" customHeight="1">
      <c r="A1001" s="52">
        <v>2130804</v>
      </c>
      <c r="B1001" s="49" t="s">
        <v>837</v>
      </c>
      <c r="C1001" s="87">
        <v>0</v>
      </c>
    </row>
    <row r="1002" spans="1:3" s="41" customFormat="1" ht="15" customHeight="1">
      <c r="A1002" s="52">
        <v>2130805</v>
      </c>
      <c r="B1002" s="49" t="s">
        <v>838</v>
      </c>
      <c r="C1002" s="87">
        <v>0</v>
      </c>
    </row>
    <row r="1003" spans="1:3" s="41" customFormat="1" ht="15" customHeight="1">
      <c r="A1003" s="52">
        <v>2130899</v>
      </c>
      <c r="B1003" s="49" t="s">
        <v>839</v>
      </c>
      <c r="C1003" s="87">
        <v>201</v>
      </c>
    </row>
    <row r="1004" spans="1:3" s="41" customFormat="1" ht="15" customHeight="1">
      <c r="A1004" s="52">
        <v>21309</v>
      </c>
      <c r="B1004" s="46" t="s">
        <v>840</v>
      </c>
      <c r="C1004" s="87">
        <f>SUM(C1005:C1007)</f>
        <v>0</v>
      </c>
    </row>
    <row r="1005" spans="1:3" s="41" customFormat="1" ht="15" customHeight="1">
      <c r="A1005" s="52">
        <v>2130901</v>
      </c>
      <c r="B1005" s="49" t="s">
        <v>841</v>
      </c>
      <c r="C1005" s="87">
        <v>0</v>
      </c>
    </row>
    <row r="1006" spans="1:3" s="41" customFormat="1" ht="15" customHeight="1">
      <c r="A1006" s="52">
        <v>2130902</v>
      </c>
      <c r="B1006" s="49" t="s">
        <v>842</v>
      </c>
      <c r="C1006" s="87">
        <v>0</v>
      </c>
    </row>
    <row r="1007" spans="1:3" s="41" customFormat="1" ht="15" customHeight="1">
      <c r="A1007" s="52">
        <v>2130999</v>
      </c>
      <c r="B1007" s="49" t="s">
        <v>843</v>
      </c>
      <c r="C1007" s="87">
        <v>0</v>
      </c>
    </row>
    <row r="1008" spans="1:3" s="44" customFormat="1" ht="15" customHeight="1">
      <c r="A1008" s="52">
        <v>21399</v>
      </c>
      <c r="B1008" s="46" t="s">
        <v>844</v>
      </c>
      <c r="C1008" s="87">
        <f>SUM(C1009:C1010)</f>
        <v>76</v>
      </c>
    </row>
    <row r="1009" spans="1:3" s="41" customFormat="1" ht="15" customHeight="1">
      <c r="A1009" s="52">
        <v>2139901</v>
      </c>
      <c r="B1009" s="49" t="s">
        <v>845</v>
      </c>
      <c r="C1009" s="87">
        <v>0</v>
      </c>
    </row>
    <row r="1010" spans="1:3" s="41" customFormat="1" ht="15" customHeight="1">
      <c r="A1010" s="52">
        <v>2139999</v>
      </c>
      <c r="B1010" s="49" t="s">
        <v>846</v>
      </c>
      <c r="C1010" s="87">
        <v>76</v>
      </c>
    </row>
    <row r="1011" spans="1:3" s="41" customFormat="1" ht="15" customHeight="1">
      <c r="A1011" s="52">
        <v>214</v>
      </c>
      <c r="B1011" s="46" t="s">
        <v>847</v>
      </c>
      <c r="C1011" s="87">
        <f>C1012+C1035+C1045+C1055+C1060+C1067+C1072</f>
        <v>35526</v>
      </c>
    </row>
    <row r="1012" spans="1:3" s="41" customFormat="1" ht="15" customHeight="1">
      <c r="A1012" s="52">
        <v>21401</v>
      </c>
      <c r="B1012" s="46" t="s">
        <v>848</v>
      </c>
      <c r="C1012" s="87">
        <f>SUM(C1013:C1034)</f>
        <v>26687</v>
      </c>
    </row>
    <row r="1013" spans="1:3" s="41" customFormat="1" ht="15" customHeight="1">
      <c r="A1013" s="52">
        <v>2140101</v>
      </c>
      <c r="B1013" s="49" t="s">
        <v>64</v>
      </c>
      <c r="C1013" s="87">
        <v>3311</v>
      </c>
    </row>
    <row r="1014" spans="1:3" s="41" customFormat="1" ht="15" customHeight="1">
      <c r="A1014" s="52">
        <v>2140102</v>
      </c>
      <c r="B1014" s="49" t="s">
        <v>65</v>
      </c>
      <c r="C1014" s="87">
        <v>221</v>
      </c>
    </row>
    <row r="1015" spans="1:3" s="41" customFormat="1" ht="15" customHeight="1">
      <c r="A1015" s="52">
        <v>2140103</v>
      </c>
      <c r="B1015" s="49" t="s">
        <v>66</v>
      </c>
      <c r="C1015" s="87">
        <v>0</v>
      </c>
    </row>
    <row r="1016" spans="1:3" s="41" customFormat="1" ht="15" customHeight="1">
      <c r="A1016" s="52">
        <v>2140104</v>
      </c>
      <c r="B1016" s="49" t="s">
        <v>849</v>
      </c>
      <c r="C1016" s="87">
        <v>580</v>
      </c>
    </row>
    <row r="1017" spans="1:3" s="41" customFormat="1" ht="15" customHeight="1">
      <c r="A1017" s="52">
        <v>2140106</v>
      </c>
      <c r="B1017" s="49" t="s">
        <v>850</v>
      </c>
      <c r="C1017" s="87">
        <v>1033</v>
      </c>
    </row>
    <row r="1018" spans="1:3" s="41" customFormat="1" ht="15" customHeight="1">
      <c r="A1018" s="52">
        <v>2140109</v>
      </c>
      <c r="B1018" s="49" t="s">
        <v>851</v>
      </c>
      <c r="C1018" s="87"/>
    </row>
    <row r="1019" spans="1:3" s="41" customFormat="1" ht="15" customHeight="1">
      <c r="A1019" s="52">
        <v>2140110</v>
      </c>
      <c r="B1019" s="49" t="s">
        <v>852</v>
      </c>
      <c r="C1019" s="87">
        <v>70</v>
      </c>
    </row>
    <row r="1020" spans="1:3" s="41" customFormat="1" ht="15" customHeight="1">
      <c r="A1020" s="52">
        <v>2140111</v>
      </c>
      <c r="B1020" s="49" t="s">
        <v>853</v>
      </c>
      <c r="C1020" s="87">
        <v>0</v>
      </c>
    </row>
    <row r="1021" spans="1:3" s="41" customFormat="1" ht="15" customHeight="1">
      <c r="A1021" s="52">
        <v>2140112</v>
      </c>
      <c r="B1021" s="49" t="s">
        <v>854</v>
      </c>
      <c r="C1021" s="87">
        <v>14462</v>
      </c>
    </row>
    <row r="1022" spans="1:3" s="41" customFormat="1" ht="15" customHeight="1">
      <c r="A1022" s="52">
        <v>2140114</v>
      </c>
      <c r="B1022" s="49" t="s">
        <v>855</v>
      </c>
      <c r="C1022" s="87"/>
    </row>
    <row r="1023" spans="1:3" s="41" customFormat="1" ht="15" customHeight="1">
      <c r="A1023" s="52">
        <v>2140122</v>
      </c>
      <c r="B1023" s="49" t="s">
        <v>856</v>
      </c>
      <c r="C1023" s="87">
        <v>0</v>
      </c>
    </row>
    <row r="1024" spans="1:3" s="41" customFormat="1" ht="15" customHeight="1">
      <c r="A1024" s="52">
        <v>2140123</v>
      </c>
      <c r="B1024" s="49" t="s">
        <v>857</v>
      </c>
      <c r="C1024" s="87">
        <v>0</v>
      </c>
    </row>
    <row r="1025" spans="1:3" s="41" customFormat="1" ht="15" customHeight="1">
      <c r="A1025" s="52">
        <v>2140127</v>
      </c>
      <c r="B1025" s="49" t="s">
        <v>858</v>
      </c>
      <c r="C1025" s="87">
        <v>0</v>
      </c>
    </row>
    <row r="1026" spans="1:3" s="41" customFormat="1" ht="15" customHeight="1">
      <c r="A1026" s="52">
        <v>2140128</v>
      </c>
      <c r="B1026" s="49" t="s">
        <v>859</v>
      </c>
      <c r="C1026" s="87">
        <v>0</v>
      </c>
    </row>
    <row r="1027" spans="1:3" s="41" customFormat="1" ht="15" customHeight="1">
      <c r="A1027" s="52">
        <v>2140129</v>
      </c>
      <c r="B1027" s="49" t="s">
        <v>860</v>
      </c>
      <c r="C1027" s="87">
        <v>0</v>
      </c>
    </row>
    <row r="1028" spans="1:3" s="41" customFormat="1" ht="15" customHeight="1">
      <c r="A1028" s="52">
        <v>2140130</v>
      </c>
      <c r="B1028" s="49" t="s">
        <v>861</v>
      </c>
      <c r="C1028" s="87">
        <v>0</v>
      </c>
    </row>
    <row r="1029" spans="1:3" s="41" customFormat="1" ht="15" customHeight="1">
      <c r="A1029" s="52">
        <v>2140131</v>
      </c>
      <c r="B1029" s="49" t="s">
        <v>862</v>
      </c>
      <c r="C1029" s="87">
        <v>272</v>
      </c>
    </row>
    <row r="1030" spans="1:3" s="41" customFormat="1" ht="15" customHeight="1">
      <c r="A1030" s="52">
        <v>2140133</v>
      </c>
      <c r="B1030" s="49" t="s">
        <v>863</v>
      </c>
      <c r="C1030" s="87">
        <v>0</v>
      </c>
    </row>
    <row r="1031" spans="1:3" s="41" customFormat="1" ht="15" customHeight="1">
      <c r="A1031" s="52">
        <v>2140136</v>
      </c>
      <c r="B1031" s="49" t="s">
        <v>864</v>
      </c>
      <c r="C1031" s="87">
        <v>0</v>
      </c>
    </row>
    <row r="1032" spans="1:3" s="41" customFormat="1" ht="15" customHeight="1">
      <c r="A1032" s="52">
        <v>2140138</v>
      </c>
      <c r="B1032" s="49" t="s">
        <v>865</v>
      </c>
      <c r="C1032" s="87">
        <v>0</v>
      </c>
    </row>
    <row r="1033" spans="1:3" s="41" customFormat="1" ht="15" customHeight="1">
      <c r="A1033" s="52">
        <v>2140139</v>
      </c>
      <c r="B1033" s="49" t="s">
        <v>866</v>
      </c>
      <c r="C1033" s="87">
        <v>6266</v>
      </c>
    </row>
    <row r="1034" spans="1:3" s="41" customFormat="1" ht="15" customHeight="1">
      <c r="A1034" s="52">
        <v>2140199</v>
      </c>
      <c r="B1034" s="49" t="s">
        <v>867</v>
      </c>
      <c r="C1034" s="87">
        <v>472</v>
      </c>
    </row>
    <row r="1035" spans="1:3" s="41" customFormat="1" ht="15" customHeight="1">
      <c r="A1035" s="52">
        <v>21402</v>
      </c>
      <c r="B1035" s="46" t="s">
        <v>868</v>
      </c>
      <c r="C1035" s="87">
        <f>SUM(C1036:C1044)</f>
        <v>0</v>
      </c>
    </row>
    <row r="1036" spans="1:3" s="41" customFormat="1" ht="15" customHeight="1">
      <c r="A1036" s="52">
        <v>2140201</v>
      </c>
      <c r="B1036" s="49" t="s">
        <v>64</v>
      </c>
      <c r="C1036" s="87">
        <v>0</v>
      </c>
    </row>
    <row r="1037" spans="1:3" s="41" customFormat="1" ht="15" customHeight="1">
      <c r="A1037" s="52">
        <v>2140202</v>
      </c>
      <c r="B1037" s="49" t="s">
        <v>65</v>
      </c>
      <c r="C1037" s="87">
        <v>0</v>
      </c>
    </row>
    <row r="1038" spans="1:3" s="41" customFormat="1" ht="15" customHeight="1">
      <c r="A1038" s="52">
        <v>2140203</v>
      </c>
      <c r="B1038" s="49" t="s">
        <v>66</v>
      </c>
      <c r="C1038" s="87">
        <v>0</v>
      </c>
    </row>
    <row r="1039" spans="1:3" s="44" customFormat="1" ht="15" customHeight="1">
      <c r="A1039" s="52">
        <v>2140204</v>
      </c>
      <c r="B1039" s="49" t="s">
        <v>869</v>
      </c>
      <c r="C1039" s="87">
        <v>0</v>
      </c>
    </row>
    <row r="1040" spans="1:3" s="41" customFormat="1" ht="15" customHeight="1">
      <c r="A1040" s="52">
        <v>2140205</v>
      </c>
      <c r="B1040" s="49" t="s">
        <v>870</v>
      </c>
      <c r="C1040" s="87">
        <v>0</v>
      </c>
    </row>
    <row r="1041" spans="1:3" s="41" customFormat="1" ht="15" customHeight="1">
      <c r="A1041" s="52">
        <v>2140206</v>
      </c>
      <c r="B1041" s="49" t="s">
        <v>871</v>
      </c>
      <c r="C1041" s="87">
        <v>0</v>
      </c>
    </row>
    <row r="1042" spans="1:3" s="41" customFormat="1" ht="15" customHeight="1">
      <c r="A1042" s="52">
        <v>2140207</v>
      </c>
      <c r="B1042" s="49" t="s">
        <v>872</v>
      </c>
      <c r="C1042" s="87">
        <v>0</v>
      </c>
    </row>
    <row r="1043" spans="1:3" s="41" customFormat="1" ht="15" customHeight="1">
      <c r="A1043" s="52">
        <v>2140208</v>
      </c>
      <c r="B1043" s="49" t="s">
        <v>873</v>
      </c>
      <c r="C1043" s="87">
        <v>0</v>
      </c>
    </row>
    <row r="1044" spans="1:3" s="41" customFormat="1" ht="15" customHeight="1">
      <c r="A1044" s="52">
        <v>2140299</v>
      </c>
      <c r="B1044" s="49" t="s">
        <v>874</v>
      </c>
      <c r="C1044" s="87">
        <v>0</v>
      </c>
    </row>
    <row r="1045" spans="1:3" s="41" customFormat="1" ht="15" customHeight="1">
      <c r="A1045" s="52">
        <v>21403</v>
      </c>
      <c r="B1045" s="46" t="s">
        <v>875</v>
      </c>
      <c r="C1045" s="87">
        <f>SUM(C1046:C1054)</f>
        <v>162</v>
      </c>
    </row>
    <row r="1046" spans="1:3" s="41" customFormat="1" ht="15" customHeight="1">
      <c r="A1046" s="52">
        <v>2140301</v>
      </c>
      <c r="B1046" s="49" t="s">
        <v>64</v>
      </c>
      <c r="C1046" s="87">
        <v>0</v>
      </c>
    </row>
    <row r="1047" spans="1:3" s="41" customFormat="1" ht="15" customHeight="1">
      <c r="A1047" s="52">
        <v>2140302</v>
      </c>
      <c r="B1047" s="49" t="s">
        <v>65</v>
      </c>
      <c r="C1047" s="87">
        <v>0</v>
      </c>
    </row>
    <row r="1048" spans="1:3" s="41" customFormat="1" ht="15" customHeight="1">
      <c r="A1048" s="52">
        <v>2140303</v>
      </c>
      <c r="B1048" s="49" t="s">
        <v>66</v>
      </c>
      <c r="C1048" s="87">
        <v>0</v>
      </c>
    </row>
    <row r="1049" spans="1:3" s="44" customFormat="1" ht="15" customHeight="1">
      <c r="A1049" s="52">
        <v>2140304</v>
      </c>
      <c r="B1049" s="49" t="s">
        <v>876</v>
      </c>
      <c r="C1049" s="87">
        <v>0</v>
      </c>
    </row>
    <row r="1050" spans="1:3" s="41" customFormat="1" ht="15" customHeight="1">
      <c r="A1050" s="52">
        <v>2140305</v>
      </c>
      <c r="B1050" s="49" t="s">
        <v>877</v>
      </c>
      <c r="C1050" s="87">
        <v>0</v>
      </c>
    </row>
    <row r="1051" spans="1:3" s="41" customFormat="1" ht="15" customHeight="1">
      <c r="A1051" s="52">
        <v>2140306</v>
      </c>
      <c r="B1051" s="49" t="s">
        <v>878</v>
      </c>
      <c r="C1051" s="87">
        <v>0</v>
      </c>
    </row>
    <row r="1052" spans="1:3" s="41" customFormat="1" ht="15" customHeight="1">
      <c r="A1052" s="52">
        <v>2140307</v>
      </c>
      <c r="B1052" s="49" t="s">
        <v>879</v>
      </c>
      <c r="C1052" s="87">
        <v>0</v>
      </c>
    </row>
    <row r="1053" spans="1:3" s="41" customFormat="1" ht="15" customHeight="1">
      <c r="A1053" s="52">
        <v>2140308</v>
      </c>
      <c r="B1053" s="49" t="s">
        <v>880</v>
      </c>
      <c r="C1053" s="87">
        <v>0</v>
      </c>
    </row>
    <row r="1054" spans="1:3" s="41" customFormat="1" ht="15" customHeight="1">
      <c r="A1054" s="52">
        <v>2140399</v>
      </c>
      <c r="B1054" s="49" t="s">
        <v>881</v>
      </c>
      <c r="C1054" s="87">
        <v>162</v>
      </c>
    </row>
    <row r="1055" spans="1:3" s="41" customFormat="1" ht="15" customHeight="1">
      <c r="A1055" s="52">
        <v>21404</v>
      </c>
      <c r="B1055" s="46" t="s">
        <v>882</v>
      </c>
      <c r="C1055" s="87">
        <f>SUM(C1056:C1059)</f>
        <v>8601</v>
      </c>
    </row>
    <row r="1056" spans="1:3" s="41" customFormat="1" ht="15" customHeight="1">
      <c r="A1056" s="52">
        <v>2140401</v>
      </c>
      <c r="B1056" s="49" t="s">
        <v>883</v>
      </c>
      <c r="C1056" s="87">
        <v>4918</v>
      </c>
    </row>
    <row r="1057" spans="1:3" s="41" customFormat="1" ht="15" customHeight="1">
      <c r="A1057" s="52">
        <v>2140402</v>
      </c>
      <c r="B1057" s="49" t="s">
        <v>884</v>
      </c>
      <c r="C1057" s="87">
        <v>99</v>
      </c>
    </row>
    <row r="1058" spans="1:3" s="41" customFormat="1" ht="15" customHeight="1">
      <c r="A1058" s="52">
        <v>2140403</v>
      </c>
      <c r="B1058" s="49" t="s">
        <v>885</v>
      </c>
      <c r="C1058" s="87">
        <v>3339</v>
      </c>
    </row>
    <row r="1059" spans="1:3" s="44" customFormat="1" ht="15" customHeight="1">
      <c r="A1059" s="52">
        <v>2140499</v>
      </c>
      <c r="B1059" s="49" t="s">
        <v>886</v>
      </c>
      <c r="C1059" s="87">
        <v>245</v>
      </c>
    </row>
    <row r="1060" spans="1:3" s="41" customFormat="1" ht="15" customHeight="1">
      <c r="A1060" s="52">
        <v>21405</v>
      </c>
      <c r="B1060" s="46" t="s">
        <v>887</v>
      </c>
      <c r="C1060" s="87">
        <f>SUM(C1061:C1066)</f>
        <v>31</v>
      </c>
    </row>
    <row r="1061" spans="1:3" s="41" customFormat="1" ht="15" customHeight="1">
      <c r="A1061" s="52">
        <v>2140501</v>
      </c>
      <c r="B1061" s="49" t="s">
        <v>64</v>
      </c>
      <c r="C1061" s="87">
        <v>0</v>
      </c>
    </row>
    <row r="1062" spans="1:3" s="41" customFormat="1" ht="15" customHeight="1">
      <c r="A1062" s="52">
        <v>2140502</v>
      </c>
      <c r="B1062" s="49" t="s">
        <v>65</v>
      </c>
      <c r="C1062" s="87">
        <v>19</v>
      </c>
    </row>
    <row r="1063" spans="1:3" s="41" customFormat="1" ht="15" customHeight="1">
      <c r="A1063" s="52">
        <v>2140503</v>
      </c>
      <c r="B1063" s="49" t="s">
        <v>66</v>
      </c>
      <c r="C1063" s="87">
        <v>0</v>
      </c>
    </row>
    <row r="1064" spans="1:3" s="44" customFormat="1" ht="15" customHeight="1">
      <c r="A1064" s="52">
        <v>2140504</v>
      </c>
      <c r="B1064" s="49" t="s">
        <v>873</v>
      </c>
      <c r="C1064" s="87">
        <v>0</v>
      </c>
    </row>
    <row r="1065" spans="1:3" s="41" customFormat="1" ht="15" customHeight="1">
      <c r="A1065" s="52">
        <v>2140505</v>
      </c>
      <c r="B1065" s="49" t="s">
        <v>888</v>
      </c>
      <c r="C1065" s="87">
        <v>12</v>
      </c>
    </row>
    <row r="1066" spans="1:3" s="41" customFormat="1" ht="15" customHeight="1">
      <c r="A1066" s="52">
        <v>2140599</v>
      </c>
      <c r="B1066" s="49" t="s">
        <v>889</v>
      </c>
      <c r="C1066" s="87">
        <v>0</v>
      </c>
    </row>
    <row r="1067" spans="1:3" s="41" customFormat="1" ht="15" customHeight="1">
      <c r="A1067" s="52">
        <v>21406</v>
      </c>
      <c r="B1067" s="46" t="s">
        <v>890</v>
      </c>
      <c r="C1067" s="87">
        <f>SUM(C1068:C1071)</f>
        <v>45</v>
      </c>
    </row>
    <row r="1068" spans="1:3" s="41" customFormat="1" ht="15" customHeight="1">
      <c r="A1068" s="52">
        <v>2140601</v>
      </c>
      <c r="B1068" s="49" t="s">
        <v>891</v>
      </c>
      <c r="C1068" s="87">
        <v>45</v>
      </c>
    </row>
    <row r="1069" spans="1:3" s="41" customFormat="1" ht="15" customHeight="1">
      <c r="A1069" s="52">
        <v>2140602</v>
      </c>
      <c r="B1069" s="49" t="s">
        <v>892</v>
      </c>
      <c r="C1069" s="87">
        <v>0</v>
      </c>
    </row>
    <row r="1070" spans="1:3" s="41" customFormat="1" ht="15" customHeight="1">
      <c r="A1070" s="52">
        <v>2140603</v>
      </c>
      <c r="B1070" s="49" t="s">
        <v>893</v>
      </c>
      <c r="C1070" s="87">
        <v>0</v>
      </c>
    </row>
    <row r="1071" spans="1:3" s="41" customFormat="1" ht="15" customHeight="1">
      <c r="A1071" s="52">
        <v>2140699</v>
      </c>
      <c r="B1071" s="49" t="s">
        <v>894</v>
      </c>
      <c r="C1071" s="87">
        <v>0</v>
      </c>
    </row>
    <row r="1072" spans="1:3" s="41" customFormat="1" ht="15" customHeight="1">
      <c r="A1072" s="52">
        <v>21499</v>
      </c>
      <c r="B1072" s="46" t="s">
        <v>895</v>
      </c>
      <c r="C1072" s="87">
        <f>SUM(C1073:C1074)</f>
        <v>0</v>
      </c>
    </row>
    <row r="1073" spans="1:3" s="41" customFormat="1" ht="15" customHeight="1">
      <c r="A1073" s="52">
        <v>2149901</v>
      </c>
      <c r="B1073" s="49" t="s">
        <v>896</v>
      </c>
      <c r="C1073" s="87">
        <v>0</v>
      </c>
    </row>
    <row r="1074" spans="1:3" s="41" customFormat="1" ht="15" customHeight="1">
      <c r="A1074" s="52">
        <v>2149999</v>
      </c>
      <c r="B1074" s="49" t="s">
        <v>897</v>
      </c>
      <c r="C1074" s="87">
        <v>0</v>
      </c>
    </row>
    <row r="1075" spans="1:3" s="41" customFormat="1" ht="15" customHeight="1">
      <c r="A1075" s="52">
        <v>215</v>
      </c>
      <c r="B1075" s="46" t="s">
        <v>898</v>
      </c>
      <c r="C1075" s="87">
        <f>C1076+C1086+C1102+C1107+C1121+C1130+C1137+C1144</f>
        <v>22671</v>
      </c>
    </row>
    <row r="1076" spans="1:3" s="41" customFormat="1" ht="15" customHeight="1">
      <c r="A1076" s="52">
        <v>21501</v>
      </c>
      <c r="B1076" s="46" t="s">
        <v>899</v>
      </c>
      <c r="C1076" s="87">
        <f>SUM(C1077:C1085)</f>
        <v>0</v>
      </c>
    </row>
    <row r="1077" spans="1:3" s="41" customFormat="1" ht="15" customHeight="1">
      <c r="A1077" s="52">
        <v>2150101</v>
      </c>
      <c r="B1077" s="49" t="s">
        <v>64</v>
      </c>
      <c r="C1077" s="87">
        <v>0</v>
      </c>
    </row>
    <row r="1078" spans="1:3" s="41" customFormat="1" ht="15" customHeight="1">
      <c r="A1078" s="52">
        <v>2150102</v>
      </c>
      <c r="B1078" s="49" t="s">
        <v>65</v>
      </c>
      <c r="C1078" s="87">
        <v>0</v>
      </c>
    </row>
    <row r="1079" spans="1:3" s="44" customFormat="1" ht="15" customHeight="1">
      <c r="A1079" s="52">
        <v>2150103</v>
      </c>
      <c r="B1079" s="49" t="s">
        <v>66</v>
      </c>
      <c r="C1079" s="87">
        <v>0</v>
      </c>
    </row>
    <row r="1080" spans="1:3" s="44" customFormat="1" ht="15" customHeight="1">
      <c r="A1080" s="52">
        <v>2150104</v>
      </c>
      <c r="B1080" s="49" t="s">
        <v>900</v>
      </c>
      <c r="C1080" s="87">
        <v>0</v>
      </c>
    </row>
    <row r="1081" spans="1:3" s="41" customFormat="1" ht="15" customHeight="1">
      <c r="A1081" s="52">
        <v>2150105</v>
      </c>
      <c r="B1081" s="49" t="s">
        <v>901</v>
      </c>
      <c r="C1081" s="87">
        <v>0</v>
      </c>
    </row>
    <row r="1082" spans="1:3" s="41" customFormat="1" ht="15" customHeight="1">
      <c r="A1082" s="52">
        <v>2150106</v>
      </c>
      <c r="B1082" s="49" t="s">
        <v>902</v>
      </c>
      <c r="C1082" s="87">
        <v>0</v>
      </c>
    </row>
    <row r="1083" spans="1:3" s="41" customFormat="1" ht="15" customHeight="1">
      <c r="A1083" s="52">
        <v>2150107</v>
      </c>
      <c r="B1083" s="49" t="s">
        <v>903</v>
      </c>
      <c r="C1083" s="87">
        <v>0</v>
      </c>
    </row>
    <row r="1084" spans="1:3" s="41" customFormat="1" ht="15" customHeight="1">
      <c r="A1084" s="52">
        <v>2150108</v>
      </c>
      <c r="B1084" s="49" t="s">
        <v>904</v>
      </c>
      <c r="C1084" s="87">
        <v>0</v>
      </c>
    </row>
    <row r="1085" spans="1:3" s="41" customFormat="1" ht="15" customHeight="1">
      <c r="A1085" s="52">
        <v>2150199</v>
      </c>
      <c r="B1085" s="49" t="s">
        <v>905</v>
      </c>
      <c r="C1085" s="87">
        <v>0</v>
      </c>
    </row>
    <row r="1086" spans="1:3" s="41" customFormat="1" ht="15" customHeight="1">
      <c r="A1086" s="52">
        <v>21502</v>
      </c>
      <c r="B1086" s="46" t="s">
        <v>906</v>
      </c>
      <c r="C1086" s="87">
        <f>SUM(C1087:C1101)</f>
        <v>10369</v>
      </c>
    </row>
    <row r="1087" spans="1:3" s="41" customFormat="1" ht="15" customHeight="1">
      <c r="A1087" s="52">
        <v>2150201</v>
      </c>
      <c r="B1087" s="49" t="s">
        <v>64</v>
      </c>
      <c r="C1087" s="87">
        <v>539</v>
      </c>
    </row>
    <row r="1088" spans="1:3" s="41" customFormat="1" ht="15" customHeight="1">
      <c r="A1088" s="52">
        <v>2150202</v>
      </c>
      <c r="B1088" s="49" t="s">
        <v>65</v>
      </c>
      <c r="C1088" s="87">
        <v>15</v>
      </c>
    </row>
    <row r="1089" spans="1:3" s="41" customFormat="1" ht="15" customHeight="1">
      <c r="A1089" s="52">
        <v>2150203</v>
      </c>
      <c r="B1089" s="49" t="s">
        <v>66</v>
      </c>
      <c r="C1089" s="87">
        <v>115</v>
      </c>
    </row>
    <row r="1090" spans="1:3" s="44" customFormat="1" ht="15" customHeight="1">
      <c r="A1090" s="52">
        <v>2150204</v>
      </c>
      <c r="B1090" s="49" t="s">
        <v>907</v>
      </c>
      <c r="C1090" s="87">
        <v>0</v>
      </c>
    </row>
    <row r="1091" spans="1:3" s="41" customFormat="1" ht="15" customHeight="1">
      <c r="A1091" s="52">
        <v>2150205</v>
      </c>
      <c r="B1091" s="49" t="s">
        <v>908</v>
      </c>
      <c r="C1091" s="87">
        <v>0</v>
      </c>
    </row>
    <row r="1092" spans="1:3" s="41" customFormat="1" ht="15" customHeight="1">
      <c r="A1092" s="52">
        <v>2150206</v>
      </c>
      <c r="B1092" s="49" t="s">
        <v>909</v>
      </c>
      <c r="C1092" s="87">
        <v>0</v>
      </c>
    </row>
    <row r="1093" spans="1:3" s="41" customFormat="1" ht="15" customHeight="1">
      <c r="A1093" s="52">
        <v>2150207</v>
      </c>
      <c r="B1093" s="49" t="s">
        <v>910</v>
      </c>
      <c r="C1093" s="87">
        <v>0</v>
      </c>
    </row>
    <row r="1094" spans="1:3" s="41" customFormat="1" ht="15" customHeight="1">
      <c r="A1094" s="52">
        <v>2150208</v>
      </c>
      <c r="B1094" s="49" t="s">
        <v>911</v>
      </c>
      <c r="C1094" s="87">
        <v>0</v>
      </c>
    </row>
    <row r="1095" spans="1:3" s="41" customFormat="1" ht="15" customHeight="1">
      <c r="A1095" s="52">
        <v>2150209</v>
      </c>
      <c r="B1095" s="49" t="s">
        <v>912</v>
      </c>
      <c r="C1095" s="87">
        <v>0</v>
      </c>
    </row>
    <row r="1096" spans="1:3" s="41" customFormat="1" ht="15" customHeight="1">
      <c r="A1096" s="52">
        <v>2150210</v>
      </c>
      <c r="B1096" s="49" t="s">
        <v>913</v>
      </c>
      <c r="C1096" s="87">
        <v>0</v>
      </c>
    </row>
    <row r="1097" spans="1:3" s="41" customFormat="1" ht="15" customHeight="1">
      <c r="A1097" s="52">
        <v>2150212</v>
      </c>
      <c r="B1097" s="49" t="s">
        <v>914</v>
      </c>
      <c r="C1097" s="87">
        <v>0</v>
      </c>
    </row>
    <row r="1098" spans="1:3" s="41" customFormat="1" ht="15" customHeight="1">
      <c r="A1098" s="52">
        <v>2150213</v>
      </c>
      <c r="B1098" s="49" t="s">
        <v>915</v>
      </c>
      <c r="C1098" s="87">
        <v>0</v>
      </c>
    </row>
    <row r="1099" spans="1:3" s="41" customFormat="1" ht="15" customHeight="1">
      <c r="A1099" s="52">
        <v>2150214</v>
      </c>
      <c r="B1099" s="49" t="s">
        <v>916</v>
      </c>
      <c r="C1099" s="87">
        <v>0</v>
      </c>
    </row>
    <row r="1100" spans="1:3" s="41" customFormat="1" ht="15" customHeight="1">
      <c r="A1100" s="52">
        <v>2150215</v>
      </c>
      <c r="B1100" s="49" t="s">
        <v>917</v>
      </c>
      <c r="C1100" s="87"/>
    </row>
    <row r="1101" spans="1:3" s="41" customFormat="1" ht="15" customHeight="1">
      <c r="A1101" s="52">
        <v>2150299</v>
      </c>
      <c r="B1101" s="49" t="s">
        <v>918</v>
      </c>
      <c r="C1101" s="87">
        <v>9700</v>
      </c>
    </row>
    <row r="1102" spans="1:3" s="41" customFormat="1" ht="15" customHeight="1">
      <c r="A1102" s="52">
        <v>21503</v>
      </c>
      <c r="B1102" s="46" t="s">
        <v>919</v>
      </c>
      <c r="C1102" s="87">
        <f>SUM(C1103:C1106)</f>
        <v>0</v>
      </c>
    </row>
    <row r="1103" spans="1:3" s="41" customFormat="1" ht="15" customHeight="1">
      <c r="A1103" s="52">
        <v>2150301</v>
      </c>
      <c r="B1103" s="49" t="s">
        <v>64</v>
      </c>
      <c r="C1103" s="87">
        <v>0</v>
      </c>
    </row>
    <row r="1104" spans="1:3" s="41" customFormat="1" ht="15" customHeight="1">
      <c r="A1104" s="52">
        <v>2150302</v>
      </c>
      <c r="B1104" s="49" t="s">
        <v>65</v>
      </c>
      <c r="C1104" s="87">
        <v>0</v>
      </c>
    </row>
    <row r="1105" spans="1:3" s="41" customFormat="1" ht="15" customHeight="1">
      <c r="A1105" s="52">
        <v>2150303</v>
      </c>
      <c r="B1105" s="49" t="s">
        <v>66</v>
      </c>
      <c r="C1105" s="87">
        <v>0</v>
      </c>
    </row>
    <row r="1106" spans="1:3" s="44" customFormat="1" ht="15" customHeight="1">
      <c r="A1106" s="52">
        <v>2150399</v>
      </c>
      <c r="B1106" s="49" t="s">
        <v>920</v>
      </c>
      <c r="C1106" s="87">
        <v>0</v>
      </c>
    </row>
    <row r="1107" spans="1:3" s="41" customFormat="1" ht="15" customHeight="1">
      <c r="A1107" s="52">
        <v>21505</v>
      </c>
      <c r="B1107" s="46" t="s">
        <v>921</v>
      </c>
      <c r="C1107" s="87">
        <f>SUM(C1108:C1120)</f>
        <v>134</v>
      </c>
    </row>
    <row r="1108" spans="1:3" s="41" customFormat="1" ht="15" customHeight="1">
      <c r="A1108" s="52">
        <v>2150501</v>
      </c>
      <c r="B1108" s="49" t="s">
        <v>64</v>
      </c>
      <c r="C1108" s="87">
        <v>0</v>
      </c>
    </row>
    <row r="1109" spans="1:3" s="41" customFormat="1" ht="15" customHeight="1">
      <c r="A1109" s="52">
        <v>2150502</v>
      </c>
      <c r="B1109" s="49" t="s">
        <v>65</v>
      </c>
      <c r="C1109" s="87">
        <v>27</v>
      </c>
    </row>
    <row r="1110" spans="1:3" s="41" customFormat="1" ht="15" customHeight="1">
      <c r="A1110" s="52">
        <v>2150503</v>
      </c>
      <c r="B1110" s="49" t="s">
        <v>66</v>
      </c>
      <c r="C1110" s="87">
        <v>0</v>
      </c>
    </row>
    <row r="1111" spans="1:3" s="44" customFormat="1" ht="15" customHeight="1">
      <c r="A1111" s="52">
        <v>2150505</v>
      </c>
      <c r="B1111" s="49" t="s">
        <v>922</v>
      </c>
      <c r="C1111" s="87">
        <v>0</v>
      </c>
    </row>
    <row r="1112" spans="1:3" s="41" customFormat="1" ht="15" customHeight="1">
      <c r="A1112" s="52">
        <v>2150506</v>
      </c>
      <c r="B1112" s="49" t="s">
        <v>923</v>
      </c>
      <c r="C1112" s="87">
        <v>0</v>
      </c>
    </row>
    <row r="1113" spans="1:3" s="41" customFormat="1" ht="15" customHeight="1">
      <c r="A1113" s="52">
        <v>2150507</v>
      </c>
      <c r="B1113" s="49" t="s">
        <v>924</v>
      </c>
      <c r="C1113" s="87">
        <v>0</v>
      </c>
    </row>
    <row r="1114" spans="1:3" s="41" customFormat="1" ht="15" customHeight="1">
      <c r="A1114" s="52">
        <v>2150508</v>
      </c>
      <c r="B1114" s="49" t="s">
        <v>925</v>
      </c>
      <c r="C1114" s="87">
        <v>56</v>
      </c>
    </row>
    <row r="1115" spans="1:3" s="41" customFormat="1" ht="15" customHeight="1">
      <c r="A1115" s="52">
        <v>2150509</v>
      </c>
      <c r="B1115" s="49" t="s">
        <v>926</v>
      </c>
      <c r="C1115" s="87">
        <v>0</v>
      </c>
    </row>
    <row r="1116" spans="1:3" s="41" customFormat="1" ht="15" customHeight="1">
      <c r="A1116" s="52">
        <v>2150510</v>
      </c>
      <c r="B1116" s="49" t="s">
        <v>927</v>
      </c>
      <c r="C1116" s="87">
        <v>0</v>
      </c>
    </row>
    <row r="1117" spans="1:3" s="41" customFormat="1" ht="15" customHeight="1">
      <c r="A1117" s="52">
        <v>2150511</v>
      </c>
      <c r="B1117" s="49" t="s">
        <v>928</v>
      </c>
      <c r="C1117" s="87">
        <v>0</v>
      </c>
    </row>
    <row r="1118" spans="1:3" s="41" customFormat="1" ht="15" customHeight="1">
      <c r="A1118" s="52">
        <v>2150513</v>
      </c>
      <c r="B1118" s="49" t="s">
        <v>873</v>
      </c>
      <c r="C1118" s="87">
        <v>0</v>
      </c>
    </row>
    <row r="1119" spans="1:3" s="41" customFormat="1" ht="15" customHeight="1">
      <c r="A1119" s="52">
        <v>2150515</v>
      </c>
      <c r="B1119" s="49" t="s">
        <v>929</v>
      </c>
      <c r="C1119" s="87">
        <v>0</v>
      </c>
    </row>
    <row r="1120" spans="1:3" s="41" customFormat="1" ht="15" customHeight="1">
      <c r="A1120" s="52">
        <v>2150599</v>
      </c>
      <c r="B1120" s="49" t="s">
        <v>930</v>
      </c>
      <c r="C1120" s="87">
        <v>51</v>
      </c>
    </row>
    <row r="1121" spans="1:3" s="41" customFormat="1" ht="15" customHeight="1">
      <c r="A1121" s="52">
        <v>21506</v>
      </c>
      <c r="B1121" s="46" t="s">
        <v>931</v>
      </c>
      <c r="C1121" s="87">
        <f>SUM(C1122:C1129)</f>
        <v>2192</v>
      </c>
    </row>
    <row r="1122" spans="1:3" s="41" customFormat="1" ht="15" customHeight="1">
      <c r="A1122" s="52">
        <v>2150601</v>
      </c>
      <c r="B1122" s="49" t="s">
        <v>64</v>
      </c>
      <c r="C1122" s="87">
        <v>753</v>
      </c>
    </row>
    <row r="1123" spans="1:3" s="41" customFormat="1" ht="15" customHeight="1">
      <c r="A1123" s="52">
        <v>2150602</v>
      </c>
      <c r="B1123" s="49" t="s">
        <v>65</v>
      </c>
      <c r="C1123" s="87">
        <v>20</v>
      </c>
    </row>
    <row r="1124" spans="1:3" s="41" customFormat="1" ht="15" customHeight="1">
      <c r="A1124" s="52">
        <v>2150603</v>
      </c>
      <c r="B1124" s="49" t="s">
        <v>66</v>
      </c>
      <c r="C1124" s="87">
        <v>0</v>
      </c>
    </row>
    <row r="1125" spans="1:3" s="44" customFormat="1" ht="15" customHeight="1">
      <c r="A1125" s="52">
        <v>2150604</v>
      </c>
      <c r="B1125" s="49" t="s">
        <v>932</v>
      </c>
      <c r="C1125" s="87">
        <v>0</v>
      </c>
    </row>
    <row r="1126" spans="1:3" s="41" customFormat="1" ht="15" customHeight="1">
      <c r="A1126" s="52">
        <v>2150605</v>
      </c>
      <c r="B1126" s="49" t="s">
        <v>933</v>
      </c>
      <c r="C1126" s="87">
        <v>0</v>
      </c>
    </row>
    <row r="1127" spans="1:3" s="41" customFormat="1" ht="15" customHeight="1">
      <c r="A1127" s="52">
        <v>2150606</v>
      </c>
      <c r="B1127" s="49" t="s">
        <v>934</v>
      </c>
      <c r="C1127" s="87">
        <v>0</v>
      </c>
    </row>
    <row r="1128" spans="1:3" s="41" customFormat="1" ht="15" customHeight="1">
      <c r="A1128" s="52">
        <v>2150607</v>
      </c>
      <c r="B1128" s="49" t="s">
        <v>935</v>
      </c>
      <c r="C1128" s="87">
        <v>0</v>
      </c>
    </row>
    <row r="1129" spans="1:3" s="41" customFormat="1" ht="15" customHeight="1">
      <c r="A1129" s="52">
        <v>2150699</v>
      </c>
      <c r="B1129" s="49" t="s">
        <v>936</v>
      </c>
      <c r="C1129" s="87">
        <v>1419</v>
      </c>
    </row>
    <row r="1130" spans="1:3" s="41" customFormat="1" ht="15" customHeight="1">
      <c r="A1130" s="52">
        <v>21507</v>
      </c>
      <c r="B1130" s="46" t="s">
        <v>937</v>
      </c>
      <c r="C1130" s="87">
        <f>SUM(C1131:C1136)</f>
        <v>568</v>
      </c>
    </row>
    <row r="1131" spans="1:3" s="41" customFormat="1" ht="15" customHeight="1">
      <c r="A1131" s="52">
        <v>2150701</v>
      </c>
      <c r="B1131" s="49" t="s">
        <v>64</v>
      </c>
      <c r="C1131" s="87">
        <v>541</v>
      </c>
    </row>
    <row r="1132" spans="1:3" s="41" customFormat="1" ht="15" customHeight="1">
      <c r="A1132" s="52">
        <v>2150702</v>
      </c>
      <c r="B1132" s="49" t="s">
        <v>65</v>
      </c>
      <c r="C1132" s="87">
        <v>27</v>
      </c>
    </row>
    <row r="1133" spans="1:3" s="41" customFormat="1" ht="15" customHeight="1">
      <c r="A1133" s="52">
        <v>2150703</v>
      </c>
      <c r="B1133" s="49" t="s">
        <v>66</v>
      </c>
      <c r="C1133" s="87">
        <v>0</v>
      </c>
    </row>
    <row r="1134" spans="1:3" s="44" customFormat="1" ht="15" customHeight="1">
      <c r="A1134" s="52">
        <v>2150704</v>
      </c>
      <c r="B1134" s="49" t="s">
        <v>938</v>
      </c>
      <c r="C1134" s="87">
        <v>0</v>
      </c>
    </row>
    <row r="1135" spans="1:3" s="41" customFormat="1" ht="15" customHeight="1">
      <c r="A1135" s="52">
        <v>2150705</v>
      </c>
      <c r="B1135" s="49" t="s">
        <v>939</v>
      </c>
      <c r="C1135" s="87">
        <v>0</v>
      </c>
    </row>
    <row r="1136" spans="1:3" s="41" customFormat="1" ht="15" customHeight="1">
      <c r="A1136" s="52">
        <v>2150799</v>
      </c>
      <c r="B1136" s="49" t="s">
        <v>940</v>
      </c>
      <c r="C1136" s="87">
        <v>0</v>
      </c>
    </row>
    <row r="1137" spans="1:3" s="41" customFormat="1" ht="15" customHeight="1">
      <c r="A1137" s="52">
        <v>21508</v>
      </c>
      <c r="B1137" s="46" t="s">
        <v>941</v>
      </c>
      <c r="C1137" s="87">
        <f>SUM(C1138:C1143)</f>
        <v>308</v>
      </c>
    </row>
    <row r="1138" spans="1:3" s="41" customFormat="1" ht="15" customHeight="1">
      <c r="A1138" s="52">
        <v>2150801</v>
      </c>
      <c r="B1138" s="49" t="s">
        <v>64</v>
      </c>
      <c r="C1138" s="87">
        <v>0</v>
      </c>
    </row>
    <row r="1139" spans="1:3" s="41" customFormat="1" ht="15" customHeight="1">
      <c r="A1139" s="52">
        <v>2150802</v>
      </c>
      <c r="B1139" s="49" t="s">
        <v>65</v>
      </c>
      <c r="C1139" s="87">
        <v>0</v>
      </c>
    </row>
    <row r="1140" spans="1:3" s="41" customFormat="1" ht="15" customHeight="1">
      <c r="A1140" s="52">
        <v>2150803</v>
      </c>
      <c r="B1140" s="49" t="s">
        <v>66</v>
      </c>
      <c r="C1140" s="87">
        <v>0</v>
      </c>
    </row>
    <row r="1141" spans="1:3" s="44" customFormat="1" ht="15" customHeight="1">
      <c r="A1141" s="52">
        <v>2150804</v>
      </c>
      <c r="B1141" s="49" t="s">
        <v>942</v>
      </c>
      <c r="C1141" s="87">
        <v>0</v>
      </c>
    </row>
    <row r="1142" spans="1:3" s="41" customFormat="1" ht="15" customHeight="1">
      <c r="A1142" s="52">
        <v>2150805</v>
      </c>
      <c r="B1142" s="49" t="s">
        <v>943</v>
      </c>
      <c r="C1142" s="87">
        <v>80</v>
      </c>
    </row>
    <row r="1143" spans="1:3" s="41" customFormat="1" ht="15" customHeight="1">
      <c r="A1143" s="52">
        <v>2150899</v>
      </c>
      <c r="B1143" s="49" t="s">
        <v>944</v>
      </c>
      <c r="C1143" s="87">
        <v>228</v>
      </c>
    </row>
    <row r="1144" spans="1:3" s="41" customFormat="1" ht="15" customHeight="1">
      <c r="A1144" s="52">
        <v>21599</v>
      </c>
      <c r="B1144" s="46" t="s">
        <v>945</v>
      </c>
      <c r="C1144" s="87">
        <f>SUM(C1145:C1150)</f>
        <v>9100</v>
      </c>
    </row>
    <row r="1145" spans="1:3" s="41" customFormat="1" ht="15" customHeight="1">
      <c r="A1145" s="52">
        <v>2159901</v>
      </c>
      <c r="B1145" s="49" t="s">
        <v>946</v>
      </c>
      <c r="C1145" s="87">
        <v>0</v>
      </c>
    </row>
    <row r="1146" spans="1:3" s="41" customFormat="1" ht="15" customHeight="1">
      <c r="A1146" s="52">
        <v>2159902</v>
      </c>
      <c r="B1146" s="49" t="s">
        <v>947</v>
      </c>
      <c r="C1146" s="87">
        <v>0</v>
      </c>
    </row>
    <row r="1147" spans="1:3" s="41" customFormat="1" ht="15" customHeight="1">
      <c r="A1147" s="52">
        <v>2159904</v>
      </c>
      <c r="B1147" s="49" t="s">
        <v>948</v>
      </c>
      <c r="C1147" s="87">
        <v>0</v>
      </c>
    </row>
    <row r="1148" spans="1:3" s="44" customFormat="1" ht="15" customHeight="1">
      <c r="A1148" s="52">
        <v>2159905</v>
      </c>
      <c r="B1148" s="49" t="s">
        <v>949</v>
      </c>
      <c r="C1148" s="87">
        <v>0</v>
      </c>
    </row>
    <row r="1149" spans="1:3" s="41" customFormat="1" ht="15" customHeight="1">
      <c r="A1149" s="52">
        <v>2159906</v>
      </c>
      <c r="B1149" s="49" t="s">
        <v>950</v>
      </c>
      <c r="C1149" s="87">
        <v>0</v>
      </c>
    </row>
    <row r="1150" spans="1:3" s="41" customFormat="1" ht="15" customHeight="1">
      <c r="A1150" s="52">
        <v>2159999</v>
      </c>
      <c r="B1150" s="49" t="s">
        <v>951</v>
      </c>
      <c r="C1150" s="87">
        <v>9100</v>
      </c>
    </row>
    <row r="1151" spans="1:3" s="41" customFormat="1" ht="15" customHeight="1">
      <c r="A1151" s="52">
        <v>216</v>
      </c>
      <c r="B1151" s="46" t="s">
        <v>952</v>
      </c>
      <c r="C1151" s="87">
        <f>C1152+C1162+C1169+C1175</f>
        <v>3039</v>
      </c>
    </row>
    <row r="1152" spans="1:3" s="41" customFormat="1" ht="15" customHeight="1">
      <c r="A1152" s="52">
        <v>21602</v>
      </c>
      <c r="B1152" s="46" t="s">
        <v>953</v>
      </c>
      <c r="C1152" s="87">
        <f>SUM(C1153:C1161)</f>
        <v>492</v>
      </c>
    </row>
    <row r="1153" spans="1:3" s="41" customFormat="1" ht="15" customHeight="1">
      <c r="A1153" s="52">
        <v>2160201</v>
      </c>
      <c r="B1153" s="49" t="s">
        <v>64</v>
      </c>
      <c r="C1153" s="87">
        <v>364</v>
      </c>
    </row>
    <row r="1154" spans="1:3" s="41" customFormat="1" ht="15" customHeight="1">
      <c r="A1154" s="52">
        <v>2160202</v>
      </c>
      <c r="B1154" s="49" t="s">
        <v>65</v>
      </c>
      <c r="C1154" s="87">
        <v>21</v>
      </c>
    </row>
    <row r="1155" spans="1:3" s="44" customFormat="1" ht="15" customHeight="1">
      <c r="A1155" s="52">
        <v>2160203</v>
      </c>
      <c r="B1155" s="49" t="s">
        <v>66</v>
      </c>
      <c r="C1155" s="87">
        <v>0</v>
      </c>
    </row>
    <row r="1156" spans="1:3" s="44" customFormat="1" ht="15" customHeight="1">
      <c r="A1156" s="52">
        <v>2160216</v>
      </c>
      <c r="B1156" s="49" t="s">
        <v>954</v>
      </c>
      <c r="C1156" s="87">
        <v>0</v>
      </c>
    </row>
    <row r="1157" spans="1:3" s="41" customFormat="1" ht="15" customHeight="1">
      <c r="A1157" s="52">
        <v>2160217</v>
      </c>
      <c r="B1157" s="49" t="s">
        <v>955</v>
      </c>
      <c r="C1157" s="87">
        <v>0</v>
      </c>
    </row>
    <row r="1158" spans="1:3" s="41" customFormat="1" ht="15" customHeight="1">
      <c r="A1158" s="52">
        <v>2160218</v>
      </c>
      <c r="B1158" s="49" t="s">
        <v>956</v>
      </c>
      <c r="C1158" s="87">
        <v>0</v>
      </c>
    </row>
    <row r="1159" spans="1:3" s="41" customFormat="1" ht="15" customHeight="1">
      <c r="A1159" s="52">
        <v>2160219</v>
      </c>
      <c r="B1159" s="49" t="s">
        <v>957</v>
      </c>
      <c r="C1159" s="87">
        <v>0</v>
      </c>
    </row>
    <row r="1160" spans="1:3" s="41" customFormat="1" ht="15" customHeight="1">
      <c r="A1160" s="52">
        <v>2160250</v>
      </c>
      <c r="B1160" s="49" t="s">
        <v>73</v>
      </c>
      <c r="C1160" s="87">
        <v>0</v>
      </c>
    </row>
    <row r="1161" spans="1:3" s="41" customFormat="1" ht="15" customHeight="1">
      <c r="A1161" s="52">
        <v>2160299</v>
      </c>
      <c r="B1161" s="49" t="s">
        <v>958</v>
      </c>
      <c r="C1161" s="87">
        <v>107</v>
      </c>
    </row>
    <row r="1162" spans="1:3" s="41" customFormat="1" ht="15" customHeight="1">
      <c r="A1162" s="52">
        <v>21605</v>
      </c>
      <c r="B1162" s="46" t="s">
        <v>959</v>
      </c>
      <c r="C1162" s="87">
        <f>SUM(C1163:C1168)</f>
        <v>2048</v>
      </c>
    </row>
    <row r="1163" spans="1:3" s="41" customFormat="1" ht="15" customHeight="1">
      <c r="A1163" s="52">
        <v>2160501</v>
      </c>
      <c r="B1163" s="49" t="s">
        <v>64</v>
      </c>
      <c r="C1163" s="87">
        <v>499</v>
      </c>
    </row>
    <row r="1164" spans="1:3" s="41" customFormat="1" ht="15" customHeight="1">
      <c r="A1164" s="52">
        <v>2160502</v>
      </c>
      <c r="B1164" s="49" t="s">
        <v>65</v>
      </c>
      <c r="C1164" s="87">
        <v>565</v>
      </c>
    </row>
    <row r="1165" spans="1:3" s="41" customFormat="1" ht="15" customHeight="1">
      <c r="A1165" s="52">
        <v>2160503</v>
      </c>
      <c r="B1165" s="49" t="s">
        <v>66</v>
      </c>
      <c r="C1165" s="87">
        <v>0</v>
      </c>
    </row>
    <row r="1166" spans="1:3" s="44" customFormat="1" ht="15" customHeight="1">
      <c r="A1166" s="52">
        <v>2160504</v>
      </c>
      <c r="B1166" s="49" t="s">
        <v>960</v>
      </c>
      <c r="C1166" s="87">
        <v>0</v>
      </c>
    </row>
    <row r="1167" spans="1:3" s="41" customFormat="1" ht="15" customHeight="1">
      <c r="A1167" s="52">
        <v>2160505</v>
      </c>
      <c r="B1167" s="49" t="s">
        <v>961</v>
      </c>
      <c r="C1167" s="87">
        <v>0</v>
      </c>
    </row>
    <row r="1168" spans="1:3" s="41" customFormat="1" ht="15" customHeight="1">
      <c r="A1168" s="52">
        <v>2160599</v>
      </c>
      <c r="B1168" s="49" t="s">
        <v>962</v>
      </c>
      <c r="C1168" s="87">
        <v>984</v>
      </c>
    </row>
    <row r="1169" spans="1:3" s="41" customFormat="1" ht="15" customHeight="1">
      <c r="A1169" s="52">
        <v>21606</v>
      </c>
      <c r="B1169" s="46" t="s">
        <v>963</v>
      </c>
      <c r="C1169" s="87">
        <f>SUM(C1170:C1174)</f>
        <v>475</v>
      </c>
    </row>
    <row r="1170" spans="1:3" s="41" customFormat="1" ht="15" customHeight="1">
      <c r="A1170" s="52">
        <v>2160601</v>
      </c>
      <c r="B1170" s="49" t="s">
        <v>64</v>
      </c>
      <c r="C1170" s="87">
        <v>0</v>
      </c>
    </row>
    <row r="1171" spans="1:3" s="41" customFormat="1" ht="15" customHeight="1">
      <c r="A1171" s="52">
        <v>2160602</v>
      </c>
      <c r="B1171" s="49" t="s">
        <v>65</v>
      </c>
      <c r="C1171" s="87">
        <v>0</v>
      </c>
    </row>
    <row r="1172" spans="1:3" s="41" customFormat="1" ht="15" customHeight="1">
      <c r="A1172" s="52">
        <v>2160603</v>
      </c>
      <c r="B1172" s="49" t="s">
        <v>66</v>
      </c>
      <c r="C1172" s="87">
        <v>0</v>
      </c>
    </row>
    <row r="1173" spans="1:3" s="41" customFormat="1" ht="15" customHeight="1">
      <c r="A1173" s="52">
        <v>2160607</v>
      </c>
      <c r="B1173" s="49" t="s">
        <v>964</v>
      </c>
      <c r="C1173" s="87">
        <v>0</v>
      </c>
    </row>
    <row r="1174" spans="1:3" s="41" customFormat="1" ht="15" customHeight="1">
      <c r="A1174" s="52">
        <v>2160699</v>
      </c>
      <c r="B1174" s="49" t="s">
        <v>965</v>
      </c>
      <c r="C1174" s="87">
        <v>475</v>
      </c>
    </row>
    <row r="1175" spans="1:3" s="41" customFormat="1" ht="15" customHeight="1">
      <c r="A1175" s="52">
        <v>21699</v>
      </c>
      <c r="B1175" s="46" t="s">
        <v>966</v>
      </c>
      <c r="C1175" s="87">
        <f>SUM(C1176:C1177)</f>
        <v>24</v>
      </c>
    </row>
    <row r="1176" spans="1:3" s="41" customFormat="1" ht="15" customHeight="1">
      <c r="A1176" s="52">
        <v>2169901</v>
      </c>
      <c r="B1176" s="49" t="s">
        <v>967</v>
      </c>
      <c r="C1176" s="87">
        <v>0</v>
      </c>
    </row>
    <row r="1177" spans="1:3" s="41" customFormat="1" ht="15" customHeight="1">
      <c r="A1177" s="52">
        <v>2169999</v>
      </c>
      <c r="B1177" s="49" t="s">
        <v>968</v>
      </c>
      <c r="C1177" s="87">
        <v>24</v>
      </c>
    </row>
    <row r="1178" spans="1:3" s="41" customFormat="1" ht="15" customHeight="1">
      <c r="A1178" s="52">
        <v>217</v>
      </c>
      <c r="B1178" s="46" t="s">
        <v>969</v>
      </c>
      <c r="C1178" s="87">
        <f>C1179+C1186+C1196+C1202+C1205</f>
        <v>1248</v>
      </c>
    </row>
    <row r="1179" spans="1:3" s="44" customFormat="1" ht="15" customHeight="1">
      <c r="A1179" s="52">
        <v>21701</v>
      </c>
      <c r="B1179" s="46" t="s">
        <v>970</v>
      </c>
      <c r="C1179" s="87">
        <f>SUM(C1180:C1185)</f>
        <v>0</v>
      </c>
    </row>
    <row r="1180" spans="1:3" s="41" customFormat="1" ht="15" customHeight="1">
      <c r="A1180" s="52">
        <v>2170101</v>
      </c>
      <c r="B1180" s="49" t="s">
        <v>64</v>
      </c>
      <c r="C1180" s="87">
        <v>0</v>
      </c>
    </row>
    <row r="1181" spans="1:3" s="41" customFormat="1" ht="15" customHeight="1">
      <c r="A1181" s="52">
        <v>2170102</v>
      </c>
      <c r="B1181" s="49" t="s">
        <v>65</v>
      </c>
      <c r="C1181" s="87">
        <v>0</v>
      </c>
    </row>
    <row r="1182" spans="1:3" s="44" customFormat="1" ht="15" customHeight="1">
      <c r="A1182" s="52">
        <v>2170103</v>
      </c>
      <c r="B1182" s="49" t="s">
        <v>66</v>
      </c>
      <c r="C1182" s="87">
        <v>0</v>
      </c>
    </row>
    <row r="1183" spans="1:3" s="41" customFormat="1" ht="15" customHeight="1">
      <c r="A1183" s="52">
        <v>2170104</v>
      </c>
      <c r="B1183" s="49" t="s">
        <v>971</v>
      </c>
      <c r="C1183" s="87">
        <v>0</v>
      </c>
    </row>
    <row r="1184" spans="1:3" s="41" customFormat="1" ht="15" customHeight="1">
      <c r="A1184" s="52">
        <v>2170150</v>
      </c>
      <c r="B1184" s="49" t="s">
        <v>73</v>
      </c>
      <c r="C1184" s="87">
        <v>0</v>
      </c>
    </row>
    <row r="1185" spans="1:3" s="41" customFormat="1" ht="15" customHeight="1">
      <c r="A1185" s="52">
        <v>2170199</v>
      </c>
      <c r="B1185" s="49" t="s">
        <v>972</v>
      </c>
      <c r="C1185" s="87">
        <v>0</v>
      </c>
    </row>
    <row r="1186" spans="1:3" s="41" customFormat="1" ht="15" customHeight="1">
      <c r="A1186" s="52">
        <v>21702</v>
      </c>
      <c r="B1186" s="46" t="s">
        <v>973</v>
      </c>
      <c r="C1186" s="87">
        <f>SUM(C1187:C1195)</f>
        <v>95</v>
      </c>
    </row>
    <row r="1187" spans="1:3" s="41" customFormat="1" ht="15" customHeight="1">
      <c r="A1187" s="52">
        <v>2170201</v>
      </c>
      <c r="B1187" s="49" t="s">
        <v>974</v>
      </c>
      <c r="C1187" s="87">
        <v>0</v>
      </c>
    </row>
    <row r="1188" spans="1:3" s="41" customFormat="1" ht="15" customHeight="1">
      <c r="A1188" s="52">
        <v>2170202</v>
      </c>
      <c r="B1188" s="49" t="s">
        <v>975</v>
      </c>
      <c r="C1188" s="87">
        <v>0</v>
      </c>
    </row>
    <row r="1189" spans="1:3" s="41" customFormat="1" ht="15" customHeight="1">
      <c r="A1189" s="52">
        <v>2170203</v>
      </c>
      <c r="B1189" s="49" t="s">
        <v>976</v>
      </c>
      <c r="C1189" s="87">
        <v>0</v>
      </c>
    </row>
    <row r="1190" spans="1:3" s="41" customFormat="1" ht="15" customHeight="1">
      <c r="A1190" s="52">
        <v>2170204</v>
      </c>
      <c r="B1190" s="49" t="s">
        <v>977</v>
      </c>
      <c r="C1190" s="87">
        <v>0</v>
      </c>
    </row>
    <row r="1191" spans="1:3" s="41" customFormat="1" ht="15" customHeight="1">
      <c r="A1191" s="52">
        <v>2170205</v>
      </c>
      <c r="B1191" s="49" t="s">
        <v>978</v>
      </c>
      <c r="C1191" s="87">
        <v>0</v>
      </c>
    </row>
    <row r="1192" spans="1:3" s="41" customFormat="1" ht="15" customHeight="1">
      <c r="A1192" s="52">
        <v>2170206</v>
      </c>
      <c r="B1192" s="49" t="s">
        <v>979</v>
      </c>
      <c r="C1192" s="87">
        <v>0</v>
      </c>
    </row>
    <row r="1193" spans="1:3" s="41" customFormat="1" ht="15" customHeight="1">
      <c r="A1193" s="52">
        <v>2170207</v>
      </c>
      <c r="B1193" s="49" t="s">
        <v>980</v>
      </c>
      <c r="C1193" s="87">
        <v>0</v>
      </c>
    </row>
    <row r="1194" spans="1:3" s="41" customFormat="1" ht="15" customHeight="1">
      <c r="A1194" s="52">
        <v>2170208</v>
      </c>
      <c r="B1194" s="49" t="s">
        <v>981</v>
      </c>
      <c r="C1194" s="87">
        <v>0</v>
      </c>
    </row>
    <row r="1195" spans="1:3" s="41" customFormat="1" ht="15" customHeight="1">
      <c r="A1195" s="52">
        <v>2170299</v>
      </c>
      <c r="B1195" s="49" t="s">
        <v>982</v>
      </c>
      <c r="C1195" s="87">
        <v>95</v>
      </c>
    </row>
    <row r="1196" spans="1:3" s="41" customFormat="1" ht="15" customHeight="1">
      <c r="A1196" s="52">
        <v>21703</v>
      </c>
      <c r="B1196" s="46" t="s">
        <v>983</v>
      </c>
      <c r="C1196" s="87">
        <f>SUM(C1197:C1201)</f>
        <v>1118</v>
      </c>
    </row>
    <row r="1197" spans="1:3" s="41" customFormat="1" ht="15" customHeight="1">
      <c r="A1197" s="52">
        <v>2170301</v>
      </c>
      <c r="B1197" s="49" t="s">
        <v>984</v>
      </c>
      <c r="C1197" s="87">
        <v>0</v>
      </c>
    </row>
    <row r="1198" spans="1:3" s="41" customFormat="1" ht="15" customHeight="1">
      <c r="A1198" s="52">
        <v>2170302</v>
      </c>
      <c r="B1198" s="49" t="s">
        <v>985</v>
      </c>
      <c r="C1198" s="87">
        <v>0</v>
      </c>
    </row>
    <row r="1199" spans="1:3" s="41" customFormat="1" ht="15" customHeight="1">
      <c r="A1199" s="52">
        <v>2170303</v>
      </c>
      <c r="B1199" s="49" t="s">
        <v>986</v>
      </c>
      <c r="C1199" s="87">
        <v>0</v>
      </c>
    </row>
    <row r="1200" spans="1:3" s="44" customFormat="1" ht="15" customHeight="1">
      <c r="A1200" s="52">
        <v>2170304</v>
      </c>
      <c r="B1200" s="49" t="s">
        <v>987</v>
      </c>
      <c r="C1200" s="87">
        <v>0</v>
      </c>
    </row>
    <row r="1201" spans="1:3" s="41" customFormat="1" ht="15" customHeight="1">
      <c r="A1201" s="52">
        <v>2170399</v>
      </c>
      <c r="B1201" s="49" t="s">
        <v>988</v>
      </c>
      <c r="C1201" s="87">
        <v>1118</v>
      </c>
    </row>
    <row r="1202" spans="1:3" s="41" customFormat="1" ht="15" customHeight="1">
      <c r="A1202" s="52">
        <v>21704</v>
      </c>
      <c r="B1202" s="46" t="s">
        <v>989</v>
      </c>
      <c r="C1202" s="87">
        <f>SUM(C1203:C1204)</f>
        <v>0</v>
      </c>
    </row>
    <row r="1203" spans="1:3" s="41" customFormat="1" ht="15" customHeight="1">
      <c r="A1203" s="52">
        <v>2170401</v>
      </c>
      <c r="B1203" s="49" t="s">
        <v>990</v>
      </c>
      <c r="C1203" s="87">
        <v>0</v>
      </c>
    </row>
    <row r="1204" spans="1:3" s="41" customFormat="1" ht="15" customHeight="1">
      <c r="A1204" s="52">
        <v>2170499</v>
      </c>
      <c r="B1204" s="49" t="s">
        <v>991</v>
      </c>
      <c r="C1204" s="87">
        <v>0</v>
      </c>
    </row>
    <row r="1205" spans="1:3" s="41" customFormat="1" ht="15" customHeight="1">
      <c r="A1205" s="52">
        <v>21799</v>
      </c>
      <c r="B1205" s="46" t="s">
        <v>992</v>
      </c>
      <c r="C1205" s="87">
        <f>C1206</f>
        <v>35</v>
      </c>
    </row>
    <row r="1206" spans="1:3" s="44" customFormat="1" ht="15" customHeight="1">
      <c r="A1206" s="52">
        <v>2179901</v>
      </c>
      <c r="B1206" s="49" t="s">
        <v>993</v>
      </c>
      <c r="C1206" s="87">
        <v>35</v>
      </c>
    </row>
    <row r="1207" spans="1:3" s="41" customFormat="1" ht="15" customHeight="1">
      <c r="A1207" s="52">
        <v>219</v>
      </c>
      <c r="B1207" s="46" t="s">
        <v>994</v>
      </c>
      <c r="C1207" s="87">
        <f>SUM(C1208:C1216)</f>
        <v>0</v>
      </c>
    </row>
    <row r="1208" spans="1:3" s="41" customFormat="1" ht="15" customHeight="1">
      <c r="A1208" s="52">
        <v>21901</v>
      </c>
      <c r="B1208" s="46" t="s">
        <v>995</v>
      </c>
      <c r="C1208" s="87">
        <v>0</v>
      </c>
    </row>
    <row r="1209" spans="1:3" s="44" customFormat="1" ht="15" customHeight="1">
      <c r="A1209" s="52">
        <v>21902</v>
      </c>
      <c r="B1209" s="46" t="s">
        <v>996</v>
      </c>
      <c r="C1209" s="87">
        <v>0</v>
      </c>
    </row>
    <row r="1210" spans="1:3" s="41" customFormat="1" ht="15" customHeight="1">
      <c r="A1210" s="52">
        <v>21903</v>
      </c>
      <c r="B1210" s="46" t="s">
        <v>997</v>
      </c>
      <c r="C1210" s="87">
        <v>0</v>
      </c>
    </row>
    <row r="1211" spans="1:3" s="41" customFormat="1" ht="15" customHeight="1">
      <c r="A1211" s="52">
        <v>21904</v>
      </c>
      <c r="B1211" s="46" t="s">
        <v>998</v>
      </c>
      <c r="C1211" s="87">
        <v>0</v>
      </c>
    </row>
    <row r="1212" spans="1:3" s="41" customFormat="1" ht="15" customHeight="1">
      <c r="A1212" s="52">
        <v>21905</v>
      </c>
      <c r="B1212" s="46" t="s">
        <v>999</v>
      </c>
      <c r="C1212" s="87">
        <v>0</v>
      </c>
    </row>
    <row r="1213" spans="1:3" s="41" customFormat="1" ht="15" customHeight="1">
      <c r="A1213" s="52">
        <v>21906</v>
      </c>
      <c r="B1213" s="46" t="s">
        <v>736</v>
      </c>
      <c r="C1213" s="87">
        <v>0</v>
      </c>
    </row>
    <row r="1214" spans="1:3" s="41" customFormat="1" ht="15" customHeight="1">
      <c r="A1214" s="52">
        <v>21907</v>
      </c>
      <c r="B1214" s="46" t="s">
        <v>1000</v>
      </c>
      <c r="C1214" s="87">
        <v>0</v>
      </c>
    </row>
    <row r="1215" spans="1:3" s="41" customFormat="1" ht="15" customHeight="1">
      <c r="A1215" s="52">
        <v>21908</v>
      </c>
      <c r="B1215" s="46" t="s">
        <v>1001</v>
      </c>
      <c r="C1215" s="87">
        <v>0</v>
      </c>
    </row>
    <row r="1216" spans="1:3" s="41" customFormat="1" ht="15" customHeight="1">
      <c r="A1216" s="52">
        <v>21999</v>
      </c>
      <c r="B1216" s="46" t="s">
        <v>1002</v>
      </c>
      <c r="C1216" s="87">
        <v>0</v>
      </c>
    </row>
    <row r="1217" spans="1:3" s="41" customFormat="1" ht="15" customHeight="1">
      <c r="A1217" s="52">
        <v>220</v>
      </c>
      <c r="B1217" s="46" t="s">
        <v>1003</v>
      </c>
      <c r="C1217" s="87">
        <f>SUM(C1218,C1238,C1257,C1266,C1279,C1294)</f>
        <v>16414</v>
      </c>
    </row>
    <row r="1218" spans="1:3" s="41" customFormat="1" ht="15" customHeight="1">
      <c r="A1218" s="52">
        <v>22001</v>
      </c>
      <c r="B1218" s="46" t="s">
        <v>1004</v>
      </c>
      <c r="C1218" s="87">
        <f>SUM(C1219:C1237)</f>
        <v>15202</v>
      </c>
    </row>
    <row r="1219" spans="1:3" s="41" customFormat="1" ht="15" customHeight="1">
      <c r="A1219" s="52">
        <v>2200101</v>
      </c>
      <c r="B1219" s="49" t="s">
        <v>64</v>
      </c>
      <c r="C1219" s="87">
        <v>1479</v>
      </c>
    </row>
    <row r="1220" spans="1:3" s="41" customFormat="1" ht="15" customHeight="1">
      <c r="A1220" s="52">
        <v>2200102</v>
      </c>
      <c r="B1220" s="49" t="s">
        <v>65</v>
      </c>
      <c r="C1220" s="87">
        <v>30</v>
      </c>
    </row>
    <row r="1221" spans="1:3" s="44" customFormat="1" ht="15" customHeight="1">
      <c r="A1221" s="52">
        <v>2200103</v>
      </c>
      <c r="B1221" s="49" t="s">
        <v>66</v>
      </c>
      <c r="C1221" s="87">
        <v>18</v>
      </c>
    </row>
    <row r="1222" spans="1:3" s="44" customFormat="1" ht="15" customHeight="1">
      <c r="A1222" s="52">
        <v>2200104</v>
      </c>
      <c r="B1222" s="49" t="s">
        <v>1005</v>
      </c>
      <c r="C1222" s="87">
        <v>0</v>
      </c>
    </row>
    <row r="1223" spans="1:3" s="41" customFormat="1" ht="15" customHeight="1">
      <c r="A1223" s="52">
        <v>2200105</v>
      </c>
      <c r="B1223" s="49" t="s">
        <v>1006</v>
      </c>
      <c r="C1223" s="87">
        <v>2</v>
      </c>
    </row>
    <row r="1224" spans="1:3" s="41" customFormat="1" ht="15" customHeight="1">
      <c r="A1224" s="52">
        <v>2200106</v>
      </c>
      <c r="B1224" s="49" t="s">
        <v>1007</v>
      </c>
      <c r="C1224" s="87">
        <v>0</v>
      </c>
    </row>
    <row r="1225" spans="1:3" s="41" customFormat="1" ht="15" customHeight="1">
      <c r="A1225" s="52">
        <v>2200107</v>
      </c>
      <c r="B1225" s="49" t="s">
        <v>1008</v>
      </c>
      <c r="C1225" s="87">
        <v>0</v>
      </c>
    </row>
    <row r="1226" spans="1:3" s="41" customFormat="1" ht="15" customHeight="1">
      <c r="A1226" s="52">
        <v>2200108</v>
      </c>
      <c r="B1226" s="49" t="s">
        <v>1009</v>
      </c>
      <c r="C1226" s="87">
        <v>0</v>
      </c>
    </row>
    <row r="1227" spans="1:3" s="41" customFormat="1" ht="15" customHeight="1">
      <c r="A1227" s="52">
        <v>2200109</v>
      </c>
      <c r="B1227" s="49" t="s">
        <v>1010</v>
      </c>
      <c r="C1227" s="87">
        <v>0</v>
      </c>
    </row>
    <row r="1228" spans="1:3" s="41" customFormat="1" ht="15" customHeight="1">
      <c r="A1228" s="52">
        <v>2200110</v>
      </c>
      <c r="B1228" s="49" t="s">
        <v>1011</v>
      </c>
      <c r="C1228" s="87">
        <v>0</v>
      </c>
    </row>
    <row r="1229" spans="1:3" s="41" customFormat="1" ht="15" customHeight="1">
      <c r="A1229" s="52">
        <v>2200111</v>
      </c>
      <c r="B1229" s="49" t="s">
        <v>1012</v>
      </c>
      <c r="C1229" s="87">
        <v>4221</v>
      </c>
    </row>
    <row r="1230" spans="1:3" s="41" customFormat="1" ht="15" customHeight="1">
      <c r="A1230" s="52">
        <v>2200112</v>
      </c>
      <c r="B1230" s="49" t="s">
        <v>1013</v>
      </c>
      <c r="C1230" s="87">
        <v>0</v>
      </c>
    </row>
    <row r="1231" spans="1:3" s="41" customFormat="1" ht="15" customHeight="1">
      <c r="A1231" s="52">
        <v>2200113</v>
      </c>
      <c r="B1231" s="49" t="s">
        <v>1014</v>
      </c>
      <c r="C1231" s="87">
        <v>0</v>
      </c>
    </row>
    <row r="1232" spans="1:3" s="41" customFormat="1" ht="15" customHeight="1">
      <c r="A1232" s="52">
        <v>2200114</v>
      </c>
      <c r="B1232" s="49" t="s">
        <v>1015</v>
      </c>
      <c r="C1232" s="87">
        <v>2200</v>
      </c>
    </row>
    <row r="1233" spans="1:3" s="41" customFormat="1" ht="15" customHeight="1">
      <c r="A1233" s="52">
        <v>2200115</v>
      </c>
      <c r="B1233" s="49" t="s">
        <v>1016</v>
      </c>
      <c r="C1233" s="87">
        <v>0</v>
      </c>
    </row>
    <row r="1234" spans="1:3" s="41" customFormat="1" ht="15" customHeight="1">
      <c r="A1234" s="52">
        <v>2200116</v>
      </c>
      <c r="B1234" s="49" t="s">
        <v>1017</v>
      </c>
      <c r="C1234" s="87">
        <v>0</v>
      </c>
    </row>
    <row r="1235" spans="1:3" s="41" customFormat="1" ht="15" customHeight="1">
      <c r="A1235" s="52">
        <v>2200119</v>
      </c>
      <c r="B1235" s="49" t="s">
        <v>1018</v>
      </c>
      <c r="C1235" s="87">
        <v>0</v>
      </c>
    </row>
    <row r="1236" spans="1:3" s="41" customFormat="1" ht="15" customHeight="1">
      <c r="A1236" s="52">
        <v>2200150</v>
      </c>
      <c r="B1236" s="49" t="s">
        <v>73</v>
      </c>
      <c r="C1236" s="87">
        <v>1634</v>
      </c>
    </row>
    <row r="1237" spans="1:3" s="41" customFormat="1" ht="15" customHeight="1">
      <c r="A1237" s="52">
        <v>2200199</v>
      </c>
      <c r="B1237" s="49" t="s">
        <v>1019</v>
      </c>
      <c r="C1237" s="87">
        <v>5618</v>
      </c>
    </row>
    <row r="1238" spans="1:3" s="41" customFormat="1" ht="15" customHeight="1">
      <c r="A1238" s="52">
        <v>22002</v>
      </c>
      <c r="B1238" s="46" t="s">
        <v>1020</v>
      </c>
      <c r="C1238" s="87">
        <f>SUM(C1239:C1256)</f>
        <v>0</v>
      </c>
    </row>
    <row r="1239" spans="1:3" s="41" customFormat="1" ht="15" customHeight="1">
      <c r="A1239" s="52">
        <v>2200201</v>
      </c>
      <c r="B1239" s="49" t="s">
        <v>64</v>
      </c>
      <c r="C1239" s="87">
        <v>0</v>
      </c>
    </row>
    <row r="1240" spans="1:3" s="41" customFormat="1" ht="15" customHeight="1">
      <c r="A1240" s="52">
        <v>2200202</v>
      </c>
      <c r="B1240" s="49" t="s">
        <v>65</v>
      </c>
      <c r="C1240" s="87">
        <v>0</v>
      </c>
    </row>
    <row r="1241" spans="1:3" s="41" customFormat="1" ht="15" customHeight="1">
      <c r="A1241" s="52">
        <v>2200203</v>
      </c>
      <c r="B1241" s="49" t="s">
        <v>66</v>
      </c>
      <c r="C1241" s="87">
        <v>0</v>
      </c>
    </row>
    <row r="1242" spans="1:3" s="41" customFormat="1" ht="15" customHeight="1">
      <c r="A1242" s="52">
        <v>2200204</v>
      </c>
      <c r="B1242" s="49" t="s">
        <v>1021</v>
      </c>
      <c r="C1242" s="87">
        <v>0</v>
      </c>
    </row>
    <row r="1243" spans="1:3" s="41" customFormat="1" ht="15" customHeight="1">
      <c r="A1243" s="52">
        <v>2200205</v>
      </c>
      <c r="B1243" s="49" t="s">
        <v>1022</v>
      </c>
      <c r="C1243" s="87">
        <v>0</v>
      </c>
    </row>
    <row r="1244" spans="1:3" s="41" customFormat="1" ht="15" customHeight="1">
      <c r="A1244" s="52">
        <v>2200206</v>
      </c>
      <c r="B1244" s="49" t="s">
        <v>1023</v>
      </c>
      <c r="C1244" s="87">
        <v>0</v>
      </c>
    </row>
    <row r="1245" spans="1:3" s="41" customFormat="1" ht="15" customHeight="1">
      <c r="A1245" s="52">
        <v>2200207</v>
      </c>
      <c r="B1245" s="49" t="s">
        <v>1024</v>
      </c>
      <c r="C1245" s="87">
        <v>0</v>
      </c>
    </row>
    <row r="1246" spans="1:3" s="41" customFormat="1" ht="15" customHeight="1">
      <c r="A1246" s="52">
        <v>2200208</v>
      </c>
      <c r="B1246" s="49" t="s">
        <v>1025</v>
      </c>
      <c r="C1246" s="87">
        <v>0</v>
      </c>
    </row>
    <row r="1247" spans="1:3" s="41" customFormat="1" ht="15" customHeight="1">
      <c r="A1247" s="52">
        <v>2200209</v>
      </c>
      <c r="B1247" s="49" t="s">
        <v>1026</v>
      </c>
      <c r="C1247" s="87">
        <v>0</v>
      </c>
    </row>
    <row r="1248" spans="1:3" s="41" customFormat="1" ht="15" customHeight="1">
      <c r="A1248" s="52">
        <v>2200210</v>
      </c>
      <c r="B1248" s="49" t="s">
        <v>1027</v>
      </c>
      <c r="C1248" s="87">
        <v>0</v>
      </c>
    </row>
    <row r="1249" spans="1:3" s="41" customFormat="1" ht="15" customHeight="1">
      <c r="A1249" s="52">
        <v>2200211</v>
      </c>
      <c r="B1249" s="49" t="s">
        <v>1028</v>
      </c>
      <c r="C1249" s="87">
        <v>0</v>
      </c>
    </row>
    <row r="1250" spans="1:3" s="41" customFormat="1" ht="15" customHeight="1">
      <c r="A1250" s="52">
        <v>2200212</v>
      </c>
      <c r="B1250" s="49" t="s">
        <v>1029</v>
      </c>
      <c r="C1250" s="87">
        <v>0</v>
      </c>
    </row>
    <row r="1251" spans="1:3" s="41" customFormat="1" ht="15" customHeight="1">
      <c r="A1251" s="52">
        <v>2200213</v>
      </c>
      <c r="B1251" s="49" t="s">
        <v>1030</v>
      </c>
      <c r="C1251" s="87">
        <v>0</v>
      </c>
    </row>
    <row r="1252" spans="1:3" s="41" customFormat="1" ht="15" customHeight="1">
      <c r="A1252" s="52">
        <v>2200215</v>
      </c>
      <c r="B1252" s="49" t="s">
        <v>1031</v>
      </c>
      <c r="C1252" s="87">
        <v>0</v>
      </c>
    </row>
    <row r="1253" spans="1:3" s="41" customFormat="1" ht="15" customHeight="1">
      <c r="A1253" s="52">
        <v>2200217</v>
      </c>
      <c r="B1253" s="49" t="s">
        <v>1032</v>
      </c>
      <c r="C1253" s="87">
        <v>0</v>
      </c>
    </row>
    <row r="1254" spans="1:3" s="41" customFormat="1" ht="15" customHeight="1">
      <c r="A1254" s="52">
        <v>2200218</v>
      </c>
      <c r="B1254" s="49" t="s">
        <v>1033</v>
      </c>
      <c r="C1254" s="87">
        <v>0</v>
      </c>
    </row>
    <row r="1255" spans="1:3" s="41" customFormat="1" ht="15" customHeight="1">
      <c r="A1255" s="52">
        <v>2200250</v>
      </c>
      <c r="B1255" s="49" t="s">
        <v>73</v>
      </c>
      <c r="C1255" s="87">
        <v>0</v>
      </c>
    </row>
    <row r="1256" spans="1:3" s="41" customFormat="1" ht="15" customHeight="1">
      <c r="A1256" s="52">
        <v>2200299</v>
      </c>
      <c r="B1256" s="49" t="s">
        <v>1034</v>
      </c>
      <c r="C1256" s="87">
        <v>0</v>
      </c>
    </row>
    <row r="1257" spans="1:3" s="41" customFormat="1" ht="15" customHeight="1">
      <c r="A1257" s="52">
        <v>22003</v>
      </c>
      <c r="B1257" s="46" t="s">
        <v>1035</v>
      </c>
      <c r="C1257" s="87">
        <f>SUM(C1258:C1265)</f>
        <v>0</v>
      </c>
    </row>
    <row r="1258" spans="1:3" s="41" customFormat="1" ht="15" customHeight="1">
      <c r="A1258" s="52">
        <v>2200301</v>
      </c>
      <c r="B1258" s="49" t="s">
        <v>64</v>
      </c>
      <c r="C1258" s="87">
        <v>0</v>
      </c>
    </row>
    <row r="1259" spans="1:3" s="41" customFormat="1" ht="15" customHeight="1">
      <c r="A1259" s="52">
        <v>2200302</v>
      </c>
      <c r="B1259" s="49" t="s">
        <v>65</v>
      </c>
      <c r="C1259" s="87">
        <v>0</v>
      </c>
    </row>
    <row r="1260" spans="1:3" s="41" customFormat="1" ht="15" customHeight="1">
      <c r="A1260" s="52">
        <v>2200303</v>
      </c>
      <c r="B1260" s="49" t="s">
        <v>66</v>
      </c>
      <c r="C1260" s="87">
        <v>0</v>
      </c>
    </row>
    <row r="1261" spans="1:3" s="41" customFormat="1" ht="15" customHeight="1">
      <c r="A1261" s="52">
        <v>2200304</v>
      </c>
      <c r="B1261" s="49" t="s">
        <v>1036</v>
      </c>
      <c r="C1261" s="87">
        <v>0</v>
      </c>
    </row>
    <row r="1262" spans="1:3" s="41" customFormat="1" ht="15" customHeight="1">
      <c r="A1262" s="52">
        <v>2200305</v>
      </c>
      <c r="B1262" s="49" t="s">
        <v>1037</v>
      </c>
      <c r="C1262" s="87">
        <v>0</v>
      </c>
    </row>
    <row r="1263" spans="1:3" s="41" customFormat="1" ht="15" customHeight="1">
      <c r="A1263" s="52">
        <v>2200306</v>
      </c>
      <c r="B1263" s="49" t="s">
        <v>1038</v>
      </c>
      <c r="C1263" s="87">
        <v>0</v>
      </c>
    </row>
    <row r="1264" spans="1:3" s="41" customFormat="1" ht="15" customHeight="1">
      <c r="A1264" s="52">
        <v>2200350</v>
      </c>
      <c r="B1264" s="49" t="s">
        <v>73</v>
      </c>
      <c r="C1264" s="87">
        <v>0</v>
      </c>
    </row>
    <row r="1265" spans="1:3" s="41" customFormat="1" ht="15" customHeight="1">
      <c r="A1265" s="52">
        <v>2200399</v>
      </c>
      <c r="B1265" s="49" t="s">
        <v>1039</v>
      </c>
      <c r="C1265" s="87">
        <v>0</v>
      </c>
    </row>
    <row r="1266" spans="1:3" s="41" customFormat="1" ht="15" customHeight="1">
      <c r="A1266" s="52">
        <v>22004</v>
      </c>
      <c r="B1266" s="46" t="s">
        <v>1040</v>
      </c>
      <c r="C1266" s="87">
        <f>SUM(C1267:C1278)</f>
        <v>492</v>
      </c>
    </row>
    <row r="1267" spans="1:3" s="41" customFormat="1" ht="15" customHeight="1">
      <c r="A1267" s="52">
        <v>2200401</v>
      </c>
      <c r="B1267" s="49" t="s">
        <v>64</v>
      </c>
      <c r="C1267" s="87">
        <v>213</v>
      </c>
    </row>
    <row r="1268" spans="1:3" s="41" customFormat="1" ht="15" customHeight="1">
      <c r="A1268" s="52">
        <v>2200402</v>
      </c>
      <c r="B1268" s="49" t="s">
        <v>65</v>
      </c>
      <c r="C1268" s="87">
        <v>0</v>
      </c>
    </row>
    <row r="1269" spans="1:3" s="41" customFormat="1" ht="15" customHeight="1">
      <c r="A1269" s="52">
        <v>2200403</v>
      </c>
      <c r="B1269" s="49" t="s">
        <v>66</v>
      </c>
      <c r="C1269" s="87">
        <v>81</v>
      </c>
    </row>
    <row r="1270" spans="1:3" s="41" customFormat="1" ht="15" customHeight="1">
      <c r="A1270" s="52">
        <v>2200404</v>
      </c>
      <c r="B1270" s="49" t="s">
        <v>1041</v>
      </c>
      <c r="C1270" s="87">
        <v>0</v>
      </c>
    </row>
    <row r="1271" spans="1:3" s="41" customFormat="1" ht="15" customHeight="1">
      <c r="A1271" s="52">
        <v>2200405</v>
      </c>
      <c r="B1271" s="49" t="s">
        <v>1042</v>
      </c>
      <c r="C1271" s="87">
        <v>0</v>
      </c>
    </row>
    <row r="1272" spans="1:3" s="44" customFormat="1" ht="15" customHeight="1">
      <c r="A1272" s="52">
        <v>2200406</v>
      </c>
      <c r="B1272" s="49" t="s">
        <v>1043</v>
      </c>
      <c r="C1272" s="87">
        <v>0</v>
      </c>
    </row>
    <row r="1273" spans="1:3" s="41" customFormat="1" ht="15" customHeight="1">
      <c r="A1273" s="52">
        <v>2200407</v>
      </c>
      <c r="B1273" s="49" t="s">
        <v>1044</v>
      </c>
      <c r="C1273" s="87">
        <v>0</v>
      </c>
    </row>
    <row r="1274" spans="1:3" s="41" customFormat="1" ht="15" customHeight="1">
      <c r="A1274" s="52">
        <v>2200408</v>
      </c>
      <c r="B1274" s="49" t="s">
        <v>1045</v>
      </c>
      <c r="C1274" s="87">
        <v>0</v>
      </c>
    </row>
    <row r="1275" spans="1:3" s="41" customFormat="1" ht="15" customHeight="1">
      <c r="A1275" s="52">
        <v>2200409</v>
      </c>
      <c r="B1275" s="49" t="s">
        <v>1046</v>
      </c>
      <c r="C1275" s="87">
        <v>0</v>
      </c>
    </row>
    <row r="1276" spans="1:3" s="41" customFormat="1" ht="15" customHeight="1">
      <c r="A1276" s="52">
        <v>2200410</v>
      </c>
      <c r="B1276" s="49" t="s">
        <v>1047</v>
      </c>
      <c r="C1276" s="87">
        <v>0</v>
      </c>
    </row>
    <row r="1277" spans="1:3" s="41" customFormat="1" ht="15" customHeight="1">
      <c r="A1277" s="52">
        <v>2200450</v>
      </c>
      <c r="B1277" s="49" t="s">
        <v>1048</v>
      </c>
      <c r="C1277" s="87">
        <v>173</v>
      </c>
    </row>
    <row r="1278" spans="1:3" s="41" customFormat="1" ht="15" customHeight="1">
      <c r="A1278" s="52">
        <v>2200499</v>
      </c>
      <c r="B1278" s="49" t="s">
        <v>1049</v>
      </c>
      <c r="C1278" s="87">
        <v>25</v>
      </c>
    </row>
    <row r="1279" spans="1:3" s="41" customFormat="1" ht="15" customHeight="1">
      <c r="A1279" s="52">
        <v>22005</v>
      </c>
      <c r="B1279" s="46" t="s">
        <v>1050</v>
      </c>
      <c r="C1279" s="87">
        <f>SUM(C1280:C1293)</f>
        <v>708</v>
      </c>
    </row>
    <row r="1280" spans="1:3" s="41" customFormat="1" ht="15" customHeight="1">
      <c r="A1280" s="52">
        <v>2200501</v>
      </c>
      <c r="B1280" s="49" t="s">
        <v>64</v>
      </c>
      <c r="C1280" s="87">
        <v>0</v>
      </c>
    </row>
    <row r="1281" spans="1:3" s="41" customFormat="1" ht="15" customHeight="1">
      <c r="A1281" s="52">
        <v>2200502</v>
      </c>
      <c r="B1281" s="49" t="s">
        <v>65</v>
      </c>
      <c r="C1281" s="87">
        <v>77</v>
      </c>
    </row>
    <row r="1282" spans="1:3" s="41" customFormat="1" ht="15" customHeight="1">
      <c r="A1282" s="52">
        <v>2200503</v>
      </c>
      <c r="B1282" s="49" t="s">
        <v>66</v>
      </c>
      <c r="C1282" s="87">
        <v>0</v>
      </c>
    </row>
    <row r="1283" spans="1:3" s="41" customFormat="1" ht="15" customHeight="1">
      <c r="A1283" s="52">
        <v>2200504</v>
      </c>
      <c r="B1283" s="49" t="s">
        <v>1051</v>
      </c>
      <c r="C1283" s="87">
        <v>175</v>
      </c>
    </row>
    <row r="1284" spans="1:3" s="41" customFormat="1" ht="15" customHeight="1">
      <c r="A1284" s="52">
        <v>2200506</v>
      </c>
      <c r="B1284" s="49" t="s">
        <v>1052</v>
      </c>
      <c r="C1284" s="87">
        <v>0</v>
      </c>
    </row>
    <row r="1285" spans="1:3" s="44" customFormat="1" ht="15" customHeight="1">
      <c r="A1285" s="52">
        <v>2200507</v>
      </c>
      <c r="B1285" s="49" t="s">
        <v>1053</v>
      </c>
      <c r="C1285" s="87">
        <v>0</v>
      </c>
    </row>
    <row r="1286" spans="1:3" s="41" customFormat="1" ht="15" customHeight="1">
      <c r="A1286" s="52">
        <v>2200508</v>
      </c>
      <c r="B1286" s="49" t="s">
        <v>1054</v>
      </c>
      <c r="C1286" s="87">
        <v>0</v>
      </c>
    </row>
    <row r="1287" spans="1:3" s="41" customFormat="1" ht="15" customHeight="1">
      <c r="A1287" s="52">
        <v>2200509</v>
      </c>
      <c r="B1287" s="49" t="s">
        <v>1055</v>
      </c>
      <c r="C1287" s="87">
        <v>386</v>
      </c>
    </row>
    <row r="1288" spans="1:3" s="41" customFormat="1" ht="15" customHeight="1">
      <c r="A1288" s="52">
        <v>2200510</v>
      </c>
      <c r="B1288" s="49" t="s">
        <v>1056</v>
      </c>
      <c r="C1288" s="87">
        <v>70</v>
      </c>
    </row>
    <row r="1289" spans="1:3" s="41" customFormat="1" ht="15" customHeight="1">
      <c r="A1289" s="52">
        <v>2200511</v>
      </c>
      <c r="B1289" s="49" t="s">
        <v>1057</v>
      </c>
      <c r="C1289" s="87">
        <v>0</v>
      </c>
    </row>
    <row r="1290" spans="1:3" s="41" customFormat="1" ht="15" customHeight="1">
      <c r="A1290" s="52">
        <v>2200512</v>
      </c>
      <c r="B1290" s="49" t="s">
        <v>1058</v>
      </c>
      <c r="C1290" s="87">
        <v>0</v>
      </c>
    </row>
    <row r="1291" spans="1:3" s="41" customFormat="1" ht="15" customHeight="1">
      <c r="A1291" s="52">
        <v>2200513</v>
      </c>
      <c r="B1291" s="49" t="s">
        <v>1059</v>
      </c>
      <c r="C1291" s="87">
        <v>0</v>
      </c>
    </row>
    <row r="1292" spans="1:3" s="41" customFormat="1" ht="15" customHeight="1">
      <c r="A1292" s="52">
        <v>2200514</v>
      </c>
      <c r="B1292" s="49" t="s">
        <v>1060</v>
      </c>
      <c r="C1292" s="87">
        <v>0</v>
      </c>
    </row>
    <row r="1293" spans="1:3" s="41" customFormat="1" ht="15" customHeight="1">
      <c r="A1293" s="52">
        <v>2200599</v>
      </c>
      <c r="B1293" s="49" t="s">
        <v>1061</v>
      </c>
      <c r="C1293" s="87">
        <v>0</v>
      </c>
    </row>
    <row r="1294" spans="1:3" s="41" customFormat="1" ht="15" customHeight="1">
      <c r="A1294" s="52">
        <v>22099</v>
      </c>
      <c r="B1294" s="46" t="s">
        <v>1062</v>
      </c>
      <c r="C1294" s="87">
        <f>C1295</f>
        <v>12</v>
      </c>
    </row>
    <row r="1295" spans="1:3" s="41" customFormat="1" ht="15" customHeight="1">
      <c r="A1295" s="52">
        <v>2209901</v>
      </c>
      <c r="B1295" s="49" t="s">
        <v>1063</v>
      </c>
      <c r="C1295" s="87">
        <v>12</v>
      </c>
    </row>
    <row r="1296" spans="1:3" s="41" customFormat="1" ht="15" customHeight="1">
      <c r="A1296" s="52">
        <v>221</v>
      </c>
      <c r="B1296" s="46" t="s">
        <v>1064</v>
      </c>
      <c r="C1296" s="87">
        <f>SUM(C1297,C1306,C1310)</f>
        <v>70630</v>
      </c>
    </row>
    <row r="1297" spans="1:3" s="41" customFormat="1" ht="15" customHeight="1">
      <c r="A1297" s="52">
        <v>22101</v>
      </c>
      <c r="B1297" s="46" t="s">
        <v>1065</v>
      </c>
      <c r="C1297" s="87">
        <f>SUM(C1298:C1305)</f>
        <v>57995</v>
      </c>
    </row>
    <row r="1298" spans="1:3" s="41" customFormat="1" ht="15" customHeight="1">
      <c r="A1298" s="52">
        <v>2210101</v>
      </c>
      <c r="B1298" s="49" t="s">
        <v>1066</v>
      </c>
      <c r="C1298" s="87">
        <v>0</v>
      </c>
    </row>
    <row r="1299" spans="1:3" s="41" customFormat="1" ht="15" customHeight="1">
      <c r="A1299" s="52">
        <v>2210102</v>
      </c>
      <c r="B1299" s="49" t="s">
        <v>1067</v>
      </c>
      <c r="C1299" s="87">
        <v>0</v>
      </c>
    </row>
    <row r="1300" spans="1:3" s="41" customFormat="1" ht="15" customHeight="1">
      <c r="A1300" s="52">
        <v>2210103</v>
      </c>
      <c r="B1300" s="49" t="s">
        <v>1068</v>
      </c>
      <c r="C1300" s="87">
        <v>57995</v>
      </c>
    </row>
    <row r="1301" spans="1:3" s="41" customFormat="1" ht="15" customHeight="1">
      <c r="A1301" s="52">
        <v>2210104</v>
      </c>
      <c r="B1301" s="49" t="s">
        <v>1069</v>
      </c>
      <c r="C1301" s="87">
        <v>0</v>
      </c>
    </row>
    <row r="1302" spans="1:3" s="44" customFormat="1" ht="15" customHeight="1">
      <c r="A1302" s="52">
        <v>2210105</v>
      </c>
      <c r="B1302" s="49" t="s">
        <v>1070</v>
      </c>
      <c r="C1302" s="87">
        <v>0</v>
      </c>
    </row>
    <row r="1303" spans="1:3" s="44" customFormat="1" ht="15" customHeight="1">
      <c r="A1303" s="52">
        <v>2210106</v>
      </c>
      <c r="B1303" s="49" t="s">
        <v>1071</v>
      </c>
      <c r="C1303" s="87">
        <v>0</v>
      </c>
    </row>
    <row r="1304" spans="1:3" s="41" customFormat="1" ht="15" customHeight="1">
      <c r="A1304" s="52">
        <v>2210107</v>
      </c>
      <c r="B1304" s="49" t="s">
        <v>1072</v>
      </c>
      <c r="C1304" s="87">
        <v>0</v>
      </c>
    </row>
    <row r="1305" spans="1:3" s="41" customFormat="1" ht="15" customHeight="1">
      <c r="A1305" s="52">
        <v>2210199</v>
      </c>
      <c r="B1305" s="49" t="s">
        <v>1073</v>
      </c>
      <c r="C1305" s="87">
        <v>0</v>
      </c>
    </row>
    <row r="1306" spans="1:3" s="41" customFormat="1" ht="15" customHeight="1">
      <c r="A1306" s="52">
        <v>22102</v>
      </c>
      <c r="B1306" s="46" t="s">
        <v>1074</v>
      </c>
      <c r="C1306" s="87">
        <f>SUM(C1307:C1309)</f>
        <v>11146</v>
      </c>
    </row>
    <row r="1307" spans="1:3" s="41" customFormat="1" ht="15" customHeight="1">
      <c r="A1307" s="52">
        <v>2210201</v>
      </c>
      <c r="B1307" s="49" t="s">
        <v>1075</v>
      </c>
      <c r="C1307" s="87">
        <v>11146</v>
      </c>
    </row>
    <row r="1308" spans="1:3" s="41" customFormat="1" ht="15" customHeight="1">
      <c r="A1308" s="52">
        <v>2210202</v>
      </c>
      <c r="B1308" s="49" t="s">
        <v>1076</v>
      </c>
      <c r="C1308" s="87">
        <v>0</v>
      </c>
    </row>
    <row r="1309" spans="1:3" s="41" customFormat="1" ht="15" customHeight="1">
      <c r="A1309" s="52">
        <v>2210203</v>
      </c>
      <c r="B1309" s="49" t="s">
        <v>1077</v>
      </c>
      <c r="C1309" s="87">
        <v>0</v>
      </c>
    </row>
    <row r="1310" spans="1:3" s="41" customFormat="1" ht="15" customHeight="1">
      <c r="A1310" s="52">
        <v>22103</v>
      </c>
      <c r="B1310" s="46" t="s">
        <v>1078</v>
      </c>
      <c r="C1310" s="87">
        <f>SUM(C1311:C1313)</f>
        <v>1489</v>
      </c>
    </row>
    <row r="1311" spans="1:3" s="41" customFormat="1" ht="15" customHeight="1">
      <c r="A1311" s="52">
        <v>2210301</v>
      </c>
      <c r="B1311" s="49" t="s">
        <v>1079</v>
      </c>
      <c r="C1311" s="87">
        <v>0</v>
      </c>
    </row>
    <row r="1312" spans="1:3" s="41" customFormat="1" ht="15" customHeight="1">
      <c r="A1312" s="52">
        <v>2210302</v>
      </c>
      <c r="B1312" s="49" t="s">
        <v>1080</v>
      </c>
      <c r="C1312" s="87">
        <v>1332</v>
      </c>
    </row>
    <row r="1313" spans="1:3" s="41" customFormat="1" ht="15" customHeight="1">
      <c r="A1313" s="52">
        <v>2210399</v>
      </c>
      <c r="B1313" s="49" t="s">
        <v>1081</v>
      </c>
      <c r="C1313" s="87">
        <v>157</v>
      </c>
    </row>
    <row r="1314" spans="1:3" s="41" customFormat="1" ht="15" customHeight="1">
      <c r="A1314" s="52">
        <v>222</v>
      </c>
      <c r="B1314" s="46" t="s">
        <v>1082</v>
      </c>
      <c r="C1314" s="87">
        <f>SUM(C1315,C1330,C1344,C1349,C1355)</f>
        <v>456</v>
      </c>
    </row>
    <row r="1315" spans="1:3" s="41" customFormat="1" ht="15" customHeight="1">
      <c r="A1315" s="52">
        <v>22201</v>
      </c>
      <c r="B1315" s="46" t="s">
        <v>1083</v>
      </c>
      <c r="C1315" s="87">
        <f>SUM(C1316:C1329)</f>
        <v>29</v>
      </c>
    </row>
    <row r="1316" spans="1:3" s="41" customFormat="1" ht="15" customHeight="1">
      <c r="A1316" s="52">
        <v>2220101</v>
      </c>
      <c r="B1316" s="49" t="s">
        <v>64</v>
      </c>
      <c r="C1316" s="87">
        <v>0</v>
      </c>
    </row>
    <row r="1317" spans="1:3" s="41" customFormat="1" ht="15" customHeight="1">
      <c r="A1317" s="52">
        <v>2220102</v>
      </c>
      <c r="B1317" s="49" t="s">
        <v>65</v>
      </c>
      <c r="C1317" s="87">
        <v>0</v>
      </c>
    </row>
    <row r="1318" spans="1:3" s="41" customFormat="1" ht="15" customHeight="1">
      <c r="A1318" s="52">
        <v>2220103</v>
      </c>
      <c r="B1318" s="49" t="s">
        <v>66</v>
      </c>
      <c r="C1318" s="87">
        <v>0</v>
      </c>
    </row>
    <row r="1319" spans="1:3" s="44" customFormat="1" ht="15" customHeight="1">
      <c r="A1319" s="52">
        <v>2220104</v>
      </c>
      <c r="B1319" s="49" t="s">
        <v>1084</v>
      </c>
      <c r="C1319" s="87">
        <v>0</v>
      </c>
    </row>
    <row r="1320" spans="1:3" s="44" customFormat="1" ht="15" customHeight="1">
      <c r="A1320" s="52">
        <v>2220105</v>
      </c>
      <c r="B1320" s="49" t="s">
        <v>1085</v>
      </c>
      <c r="C1320" s="87">
        <v>0</v>
      </c>
    </row>
    <row r="1321" spans="1:3" s="41" customFormat="1" ht="15" customHeight="1">
      <c r="A1321" s="52">
        <v>2220106</v>
      </c>
      <c r="B1321" s="49" t="s">
        <v>1086</v>
      </c>
      <c r="C1321" s="87">
        <v>0</v>
      </c>
    </row>
    <row r="1322" spans="1:3" s="41" customFormat="1" ht="15" customHeight="1">
      <c r="A1322" s="52">
        <v>2220107</v>
      </c>
      <c r="B1322" s="49" t="s">
        <v>1087</v>
      </c>
      <c r="C1322" s="87">
        <v>0</v>
      </c>
    </row>
    <row r="1323" spans="1:3" s="41" customFormat="1" ht="15" customHeight="1">
      <c r="A1323" s="52">
        <v>2220112</v>
      </c>
      <c r="B1323" s="49" t="s">
        <v>1088</v>
      </c>
      <c r="C1323" s="87">
        <v>0</v>
      </c>
    </row>
    <row r="1324" spans="1:3" s="41" customFormat="1" ht="15" customHeight="1">
      <c r="A1324" s="52">
        <v>2220113</v>
      </c>
      <c r="B1324" s="49" t="s">
        <v>1089</v>
      </c>
      <c r="C1324" s="87">
        <v>0</v>
      </c>
    </row>
    <row r="1325" spans="1:3" s="41" customFormat="1" ht="15" customHeight="1">
      <c r="A1325" s="52">
        <v>2220114</v>
      </c>
      <c r="B1325" s="49" t="s">
        <v>1090</v>
      </c>
      <c r="C1325" s="87">
        <v>0</v>
      </c>
    </row>
    <row r="1326" spans="1:3" s="41" customFormat="1" ht="15" customHeight="1">
      <c r="A1326" s="52">
        <v>2220115</v>
      </c>
      <c r="B1326" s="49" t="s">
        <v>1091</v>
      </c>
      <c r="C1326" s="87">
        <v>0</v>
      </c>
    </row>
    <row r="1327" spans="1:3" s="41" customFormat="1" ht="15" customHeight="1">
      <c r="A1327" s="52">
        <v>2220118</v>
      </c>
      <c r="B1327" s="49" t="s">
        <v>1092</v>
      </c>
      <c r="C1327" s="87">
        <v>0</v>
      </c>
    </row>
    <row r="1328" spans="1:3" s="41" customFormat="1" ht="15" customHeight="1">
      <c r="A1328" s="52">
        <v>2220150</v>
      </c>
      <c r="B1328" s="49" t="s">
        <v>73</v>
      </c>
      <c r="C1328" s="87">
        <v>0</v>
      </c>
    </row>
    <row r="1329" spans="1:3" s="41" customFormat="1" ht="15" customHeight="1">
      <c r="A1329" s="52">
        <v>2220199</v>
      </c>
      <c r="B1329" s="49" t="s">
        <v>1093</v>
      </c>
      <c r="C1329" s="87">
        <v>29</v>
      </c>
    </row>
    <row r="1330" spans="1:3" s="41" customFormat="1" ht="15" customHeight="1">
      <c r="A1330" s="52">
        <v>22202</v>
      </c>
      <c r="B1330" s="46" t="s">
        <v>1094</v>
      </c>
      <c r="C1330" s="87">
        <f>SUM(C1331:C1343)</f>
        <v>0</v>
      </c>
    </row>
    <row r="1331" spans="1:3" s="41" customFormat="1" ht="15" customHeight="1">
      <c r="A1331" s="52">
        <v>2220201</v>
      </c>
      <c r="B1331" s="49" t="s">
        <v>64</v>
      </c>
      <c r="C1331" s="87">
        <v>0</v>
      </c>
    </row>
    <row r="1332" spans="1:3" s="41" customFormat="1" ht="15" customHeight="1">
      <c r="A1332" s="52">
        <v>2220202</v>
      </c>
      <c r="B1332" s="49" t="s">
        <v>65</v>
      </c>
      <c r="C1332" s="87">
        <v>0</v>
      </c>
    </row>
    <row r="1333" spans="1:3" s="41" customFormat="1" ht="15" customHeight="1">
      <c r="A1333" s="52">
        <v>2220203</v>
      </c>
      <c r="B1333" s="49" t="s">
        <v>66</v>
      </c>
      <c r="C1333" s="87">
        <v>0</v>
      </c>
    </row>
    <row r="1334" spans="1:3" s="41" customFormat="1" ht="15" customHeight="1">
      <c r="A1334" s="52">
        <v>2220204</v>
      </c>
      <c r="B1334" s="49" t="s">
        <v>1095</v>
      </c>
      <c r="C1334" s="87">
        <v>0</v>
      </c>
    </row>
    <row r="1335" spans="1:3" s="44" customFormat="1" ht="15" customHeight="1">
      <c r="A1335" s="52">
        <v>2220205</v>
      </c>
      <c r="B1335" s="49" t="s">
        <v>1096</v>
      </c>
      <c r="C1335" s="87">
        <v>0</v>
      </c>
    </row>
    <row r="1336" spans="1:3" s="41" customFormat="1" ht="15" customHeight="1">
      <c r="A1336" s="52">
        <v>2220206</v>
      </c>
      <c r="B1336" s="49" t="s">
        <v>1097</v>
      </c>
      <c r="C1336" s="87">
        <v>0</v>
      </c>
    </row>
    <row r="1337" spans="1:3" s="41" customFormat="1" ht="15" customHeight="1">
      <c r="A1337" s="52">
        <v>2220207</v>
      </c>
      <c r="B1337" s="49" t="s">
        <v>1098</v>
      </c>
      <c r="C1337" s="87">
        <v>0</v>
      </c>
    </row>
    <row r="1338" spans="1:3" s="41" customFormat="1" ht="15" customHeight="1">
      <c r="A1338" s="52">
        <v>2220209</v>
      </c>
      <c r="B1338" s="49" t="s">
        <v>1099</v>
      </c>
      <c r="C1338" s="87">
        <v>0</v>
      </c>
    </row>
    <row r="1339" spans="1:3" s="41" customFormat="1" ht="15" customHeight="1">
      <c r="A1339" s="52">
        <v>2220210</v>
      </c>
      <c r="B1339" s="49" t="s">
        <v>1100</v>
      </c>
      <c r="C1339" s="87">
        <v>0</v>
      </c>
    </row>
    <row r="1340" spans="1:3" s="41" customFormat="1" ht="15" customHeight="1">
      <c r="A1340" s="52">
        <v>2220211</v>
      </c>
      <c r="B1340" s="49" t="s">
        <v>1101</v>
      </c>
      <c r="C1340" s="87">
        <v>0</v>
      </c>
    </row>
    <row r="1341" spans="1:3" s="41" customFormat="1" ht="15" customHeight="1">
      <c r="A1341" s="52">
        <v>2220212</v>
      </c>
      <c r="B1341" s="49" t="s">
        <v>1102</v>
      </c>
      <c r="C1341" s="87">
        <v>0</v>
      </c>
    </row>
    <row r="1342" spans="1:3" s="41" customFormat="1" ht="15" customHeight="1">
      <c r="A1342" s="52">
        <v>2220250</v>
      </c>
      <c r="B1342" s="49" t="s">
        <v>73</v>
      </c>
      <c r="C1342" s="87">
        <v>0</v>
      </c>
    </row>
    <row r="1343" spans="1:3" s="41" customFormat="1" ht="15" customHeight="1">
      <c r="A1343" s="52">
        <v>2220299</v>
      </c>
      <c r="B1343" s="49" t="s">
        <v>1103</v>
      </c>
      <c r="C1343" s="87">
        <v>0</v>
      </c>
    </row>
    <row r="1344" spans="1:3" s="41" customFormat="1" ht="15" customHeight="1">
      <c r="A1344" s="52">
        <v>22203</v>
      </c>
      <c r="B1344" s="46" t="s">
        <v>1104</v>
      </c>
      <c r="C1344" s="87">
        <f>SUM(C1345:C1348)</f>
        <v>0</v>
      </c>
    </row>
    <row r="1345" spans="1:3" s="41" customFormat="1" ht="15" customHeight="1">
      <c r="A1345" s="52">
        <v>2220301</v>
      </c>
      <c r="B1345" s="49" t="s">
        <v>1105</v>
      </c>
      <c r="C1345" s="87">
        <v>0</v>
      </c>
    </row>
    <row r="1346" spans="1:3" s="41" customFormat="1" ht="15" customHeight="1">
      <c r="A1346" s="52">
        <v>2220303</v>
      </c>
      <c r="B1346" s="49" t="s">
        <v>1106</v>
      </c>
      <c r="C1346" s="87">
        <v>0</v>
      </c>
    </row>
    <row r="1347" spans="1:3" s="41" customFormat="1" ht="15" customHeight="1">
      <c r="A1347" s="52">
        <v>2220304</v>
      </c>
      <c r="B1347" s="49" t="s">
        <v>1107</v>
      </c>
      <c r="C1347" s="87">
        <v>0</v>
      </c>
    </row>
    <row r="1348" spans="1:3" s="41" customFormat="1" ht="15" customHeight="1">
      <c r="A1348" s="52">
        <v>2220399</v>
      </c>
      <c r="B1348" s="49" t="s">
        <v>1108</v>
      </c>
      <c r="C1348" s="87">
        <v>0</v>
      </c>
    </row>
    <row r="1349" spans="1:3" s="41" customFormat="1" ht="15" customHeight="1">
      <c r="A1349" s="52">
        <v>22204</v>
      </c>
      <c r="B1349" s="46" t="s">
        <v>1109</v>
      </c>
      <c r="C1349" s="87">
        <f>SUM(C1350:C1354)</f>
        <v>427</v>
      </c>
    </row>
    <row r="1350" spans="1:3" s="41" customFormat="1" ht="15" customHeight="1">
      <c r="A1350" s="52">
        <v>2220401</v>
      </c>
      <c r="B1350" s="49" t="s">
        <v>1110</v>
      </c>
      <c r="C1350" s="87">
        <v>0</v>
      </c>
    </row>
    <row r="1351" spans="1:3" s="41" customFormat="1" ht="15" customHeight="1">
      <c r="A1351" s="52">
        <v>2220402</v>
      </c>
      <c r="B1351" s="49" t="s">
        <v>1111</v>
      </c>
      <c r="C1351" s="87">
        <v>0</v>
      </c>
    </row>
    <row r="1352" spans="1:3" s="41" customFormat="1" ht="15" customHeight="1">
      <c r="A1352" s="52">
        <v>2220403</v>
      </c>
      <c r="B1352" s="49" t="s">
        <v>1112</v>
      </c>
      <c r="C1352" s="87">
        <v>427</v>
      </c>
    </row>
    <row r="1353" spans="1:3" s="41" customFormat="1" ht="15" customHeight="1">
      <c r="A1353" s="52">
        <v>2220404</v>
      </c>
      <c r="B1353" s="49" t="s">
        <v>1113</v>
      </c>
      <c r="C1353" s="87">
        <v>0</v>
      </c>
    </row>
    <row r="1354" spans="1:3" s="41" customFormat="1" ht="15" customHeight="1">
      <c r="A1354" s="52">
        <v>2220499</v>
      </c>
      <c r="B1354" s="49" t="s">
        <v>1114</v>
      </c>
      <c r="C1354" s="87">
        <v>0</v>
      </c>
    </row>
    <row r="1355" spans="1:3" s="41" customFormat="1" ht="15" customHeight="1">
      <c r="A1355" s="52">
        <v>22205</v>
      </c>
      <c r="B1355" s="46" t="s">
        <v>1115</v>
      </c>
      <c r="C1355" s="87">
        <f>SUM(C1356:C1366)</f>
        <v>0</v>
      </c>
    </row>
    <row r="1356" spans="1:3" s="41" customFormat="1" ht="15" customHeight="1">
      <c r="A1356" s="52">
        <v>2220501</v>
      </c>
      <c r="B1356" s="49" t="s">
        <v>1116</v>
      </c>
      <c r="C1356" s="87">
        <v>0</v>
      </c>
    </row>
    <row r="1357" spans="1:3" s="41" customFormat="1" ht="15" customHeight="1">
      <c r="A1357" s="52">
        <v>2220502</v>
      </c>
      <c r="B1357" s="49" t="s">
        <v>1117</v>
      </c>
      <c r="C1357" s="87">
        <v>0</v>
      </c>
    </row>
    <row r="1358" spans="1:3" s="41" customFormat="1" ht="15" customHeight="1">
      <c r="A1358" s="52">
        <v>2220503</v>
      </c>
      <c r="B1358" s="49" t="s">
        <v>1118</v>
      </c>
      <c r="C1358" s="87">
        <v>0</v>
      </c>
    </row>
    <row r="1359" spans="1:3" s="41" customFormat="1" ht="15" customHeight="1">
      <c r="A1359" s="52">
        <v>2220504</v>
      </c>
      <c r="B1359" s="49" t="s">
        <v>1119</v>
      </c>
      <c r="C1359" s="87">
        <v>0</v>
      </c>
    </row>
    <row r="1360" spans="1:3" s="41" customFormat="1" ht="15" customHeight="1">
      <c r="A1360" s="52">
        <v>2220505</v>
      </c>
      <c r="B1360" s="49" t="s">
        <v>1120</v>
      </c>
      <c r="C1360" s="87">
        <v>0</v>
      </c>
    </row>
    <row r="1361" spans="1:3" s="41" customFormat="1" ht="15" customHeight="1">
      <c r="A1361" s="52">
        <v>2220506</v>
      </c>
      <c r="B1361" s="49" t="s">
        <v>1121</v>
      </c>
      <c r="C1361" s="87">
        <v>0</v>
      </c>
    </row>
    <row r="1362" spans="1:3" s="41" customFormat="1" ht="15" customHeight="1">
      <c r="A1362" s="52">
        <v>2220507</v>
      </c>
      <c r="B1362" s="49" t="s">
        <v>1122</v>
      </c>
      <c r="C1362" s="87">
        <v>0</v>
      </c>
    </row>
    <row r="1363" spans="1:3" s="41" customFormat="1" ht="15" customHeight="1">
      <c r="A1363" s="52">
        <v>2220508</v>
      </c>
      <c r="B1363" s="49" t="s">
        <v>1123</v>
      </c>
      <c r="C1363" s="87">
        <v>0</v>
      </c>
    </row>
    <row r="1364" spans="1:3" s="41" customFormat="1" ht="15" customHeight="1">
      <c r="A1364" s="52">
        <v>2220509</v>
      </c>
      <c r="B1364" s="49" t="s">
        <v>1124</v>
      </c>
      <c r="C1364" s="87">
        <v>0</v>
      </c>
    </row>
    <row r="1365" spans="1:3" s="41" customFormat="1" ht="15" customHeight="1">
      <c r="A1365" s="52">
        <v>2220510</v>
      </c>
      <c r="B1365" s="49" t="s">
        <v>1125</v>
      </c>
      <c r="C1365" s="87">
        <v>0</v>
      </c>
    </row>
    <row r="1366" spans="1:3" s="41" customFormat="1" ht="15" customHeight="1">
      <c r="A1366" s="52">
        <v>2220599</v>
      </c>
      <c r="B1366" s="49" t="s">
        <v>1126</v>
      </c>
      <c r="C1366" s="87">
        <v>0</v>
      </c>
    </row>
    <row r="1367" spans="1:3" s="41" customFormat="1" ht="15" customHeight="1">
      <c r="A1367" s="52">
        <v>229</v>
      </c>
      <c r="B1367" s="46" t="s">
        <v>1127</v>
      </c>
      <c r="C1367" s="87">
        <f>C1368</f>
        <v>1232</v>
      </c>
    </row>
    <row r="1368" spans="1:3" s="41" customFormat="1" ht="15" customHeight="1">
      <c r="A1368" s="52">
        <v>22999</v>
      </c>
      <c r="B1368" s="46" t="s">
        <v>1128</v>
      </c>
      <c r="C1368" s="87">
        <f>C1369</f>
        <v>1232</v>
      </c>
    </row>
    <row r="1369" spans="1:3" s="41" customFormat="1" ht="15" customHeight="1">
      <c r="A1369" s="52">
        <v>2299901</v>
      </c>
      <c r="B1369" s="49" t="s">
        <v>1129</v>
      </c>
      <c r="C1369" s="87">
        <v>1232</v>
      </c>
    </row>
    <row r="1370" spans="1:3" s="41" customFormat="1" ht="15" customHeight="1">
      <c r="A1370" s="52">
        <v>232</v>
      </c>
      <c r="B1370" s="46" t="s">
        <v>1130</v>
      </c>
      <c r="C1370" s="87">
        <f>C1371+C1372+C1373</f>
        <v>25643</v>
      </c>
    </row>
    <row r="1371" spans="1:3" s="41" customFormat="1" ht="15" customHeight="1">
      <c r="A1371" s="52">
        <v>23201</v>
      </c>
      <c r="B1371" s="46" t="s">
        <v>1131</v>
      </c>
      <c r="C1371" s="87">
        <v>0</v>
      </c>
    </row>
    <row r="1372" spans="1:3" s="41" customFormat="1" ht="15" customHeight="1">
      <c r="A1372" s="52">
        <v>23202</v>
      </c>
      <c r="B1372" s="46" t="s">
        <v>1132</v>
      </c>
      <c r="C1372" s="87">
        <v>0</v>
      </c>
    </row>
    <row r="1373" spans="1:3" s="41" customFormat="1" ht="15" customHeight="1">
      <c r="A1373" s="52">
        <v>23203</v>
      </c>
      <c r="B1373" s="46" t="s">
        <v>1133</v>
      </c>
      <c r="C1373" s="87">
        <f>SUM(C1374:C1377)</f>
        <v>25643</v>
      </c>
    </row>
    <row r="1374" spans="1:3" s="41" customFormat="1" ht="15" customHeight="1">
      <c r="A1374" s="52">
        <v>2320301</v>
      </c>
      <c r="B1374" s="49" t="s">
        <v>1134</v>
      </c>
      <c r="C1374" s="87">
        <v>25643</v>
      </c>
    </row>
    <row r="1375" spans="1:3" s="41" customFormat="1" ht="15" customHeight="1">
      <c r="A1375" s="52">
        <v>2320302</v>
      </c>
      <c r="B1375" s="49" t="s">
        <v>1135</v>
      </c>
      <c r="C1375" s="87">
        <v>0</v>
      </c>
    </row>
    <row r="1376" spans="1:3" s="41" customFormat="1" ht="15" customHeight="1">
      <c r="A1376" s="52">
        <v>2320303</v>
      </c>
      <c r="B1376" s="49" t="s">
        <v>1136</v>
      </c>
      <c r="C1376" s="87">
        <v>0</v>
      </c>
    </row>
    <row r="1377" spans="1:3" s="41" customFormat="1" ht="15" customHeight="1">
      <c r="A1377" s="52">
        <v>2320304</v>
      </c>
      <c r="B1377" s="49" t="s">
        <v>1137</v>
      </c>
      <c r="C1377" s="87">
        <v>0</v>
      </c>
    </row>
    <row r="1378" spans="1:3" s="41" customFormat="1" ht="15" customHeight="1">
      <c r="A1378" s="52">
        <v>233</v>
      </c>
      <c r="B1378" s="46" t="s">
        <v>1138</v>
      </c>
      <c r="C1378" s="87">
        <f>SUM(C1379:C1381)</f>
        <v>25</v>
      </c>
    </row>
    <row r="1379" spans="1:3" s="41" customFormat="1" ht="15" customHeight="1">
      <c r="A1379" s="52">
        <v>23301</v>
      </c>
      <c r="B1379" s="46" t="s">
        <v>1139</v>
      </c>
      <c r="C1379" s="87">
        <v>0</v>
      </c>
    </row>
    <row r="1380" spans="1:3" s="41" customFormat="1" ht="15" customHeight="1">
      <c r="A1380" s="52">
        <v>23302</v>
      </c>
      <c r="B1380" s="46" t="s">
        <v>1140</v>
      </c>
      <c r="C1380" s="87">
        <v>0</v>
      </c>
    </row>
    <row r="1381" spans="1:3" s="41" customFormat="1" ht="15" customHeight="1">
      <c r="A1381" s="52">
        <v>23303</v>
      </c>
      <c r="B1381" s="46" t="s">
        <v>1141</v>
      </c>
      <c r="C1381" s="87">
        <v>25</v>
      </c>
    </row>
    <row r="1382" spans="1:3" s="41" customFormat="1" ht="15" customHeight="1">
      <c r="A1382" s="12"/>
      <c r="B1382" s="53" t="s">
        <v>1142</v>
      </c>
      <c r="C1382" s="51">
        <f>C4+C257+C290+C309+C430+C485+C541+C590+C707+C779+C857+C881+C1011+C1075+C1151+C1178+C1207+C1217+C1296+C1314+C1367+C1370+C1378</f>
        <v>614664</v>
      </c>
    </row>
    <row r="1383" spans="1:3" s="41" customFormat="1" ht="15" customHeight="1">
      <c r="A1383" s="12"/>
      <c r="B1383" s="27" t="s">
        <v>1324</v>
      </c>
      <c r="C1383" s="51">
        <v>3030</v>
      </c>
    </row>
    <row r="1384" spans="1:3" s="41" customFormat="1" ht="15" customHeight="1">
      <c r="A1384" s="12"/>
      <c r="B1384" s="33" t="s">
        <v>1144</v>
      </c>
      <c r="C1384" s="51">
        <f>SUM(C1385:C1388)</f>
        <v>29430</v>
      </c>
    </row>
    <row r="1385" spans="1:3" s="41" customFormat="1" ht="15" customHeight="1">
      <c r="A1385" s="12"/>
      <c r="B1385" s="12" t="s">
        <v>1325</v>
      </c>
      <c r="C1385" s="87">
        <v>1030</v>
      </c>
    </row>
    <row r="1386" spans="1:3" s="41" customFormat="1" ht="15" customHeight="1">
      <c r="A1386" s="12"/>
      <c r="B1386" s="12" t="s">
        <v>1326</v>
      </c>
      <c r="C1386" s="87">
        <v>2804</v>
      </c>
    </row>
    <row r="1387" spans="1:3" s="41" customFormat="1" ht="15" customHeight="1">
      <c r="A1387" s="12"/>
      <c r="B1387" s="12" t="s">
        <v>1327</v>
      </c>
      <c r="C1387" s="87">
        <v>0</v>
      </c>
    </row>
    <row r="1388" spans="1:3" s="41" customFormat="1" ht="15" customHeight="1">
      <c r="A1388" s="12"/>
      <c r="B1388" s="12" t="s">
        <v>1328</v>
      </c>
      <c r="C1388" s="87">
        <v>25596</v>
      </c>
    </row>
    <row r="1389" spans="1:3" s="41" customFormat="1" ht="15" customHeight="1">
      <c r="A1389" s="12"/>
      <c r="B1389" s="27" t="s">
        <v>1329</v>
      </c>
      <c r="C1389" s="88">
        <f>C1390+C1391</f>
        <v>114490</v>
      </c>
    </row>
    <row r="1390" spans="1:3" s="41" customFormat="1" ht="15" customHeight="1">
      <c r="A1390" s="12"/>
      <c r="B1390" s="52" t="s">
        <v>1330</v>
      </c>
      <c r="C1390" s="89">
        <v>9913</v>
      </c>
    </row>
    <row r="1391" spans="1:3" s="41" customFormat="1" ht="15" customHeight="1">
      <c r="A1391" s="12"/>
      <c r="B1391" s="52" t="s">
        <v>1331</v>
      </c>
      <c r="C1391" s="89">
        <v>104577</v>
      </c>
    </row>
    <row r="1392" spans="1:3" s="41" customFormat="1" ht="15" customHeight="1">
      <c r="A1392" s="12"/>
      <c r="B1392" s="27" t="s">
        <v>1332</v>
      </c>
      <c r="C1392" s="51">
        <f>C1393+C1401+C1405</f>
        <v>257049</v>
      </c>
    </row>
    <row r="1393" spans="1:3" s="41" customFormat="1" ht="15" customHeight="1">
      <c r="A1393" s="12"/>
      <c r="B1393" s="36" t="s">
        <v>1333</v>
      </c>
      <c r="C1393" s="51">
        <f>SUM(C1394:C1400)</f>
        <v>12739</v>
      </c>
    </row>
    <row r="1394" spans="1:3" s="41" customFormat="1" ht="15" customHeight="1">
      <c r="A1394" s="12"/>
      <c r="B1394" s="30" t="s">
        <v>1334</v>
      </c>
      <c r="C1394" s="87">
        <v>6058</v>
      </c>
    </row>
    <row r="1395" spans="1:3" s="41" customFormat="1" ht="15" customHeight="1">
      <c r="A1395" s="12"/>
      <c r="B1395" s="30" t="s">
        <v>1335</v>
      </c>
      <c r="C1395" s="87">
        <v>171</v>
      </c>
    </row>
    <row r="1396" spans="1:3" s="41" customFormat="1" ht="15" customHeight="1">
      <c r="A1396" s="12"/>
      <c r="B1396" s="30" t="s">
        <v>1336</v>
      </c>
      <c r="C1396" s="87">
        <v>3865</v>
      </c>
    </row>
    <row r="1397" spans="1:3" s="41" customFormat="1" ht="15" customHeight="1">
      <c r="A1397" s="12"/>
      <c r="B1397" s="30" t="s">
        <v>1337</v>
      </c>
      <c r="C1397" s="87">
        <v>473</v>
      </c>
    </row>
    <row r="1398" spans="1:3" s="41" customFormat="1" ht="15" customHeight="1">
      <c r="A1398" s="12"/>
      <c r="B1398" s="30" t="s">
        <v>1338</v>
      </c>
      <c r="C1398" s="87">
        <v>0</v>
      </c>
    </row>
    <row r="1399" spans="1:3" s="41" customFormat="1" ht="15" customHeight="1">
      <c r="A1399" s="12"/>
      <c r="B1399" s="31" t="s">
        <v>43</v>
      </c>
      <c r="C1399" s="87">
        <v>7499</v>
      </c>
    </row>
    <row r="1400" spans="1:3" s="41" customFormat="1" ht="15" customHeight="1">
      <c r="A1400" s="12"/>
      <c r="B1400" s="31" t="s">
        <v>1339</v>
      </c>
      <c r="C1400" s="87">
        <v>-5327</v>
      </c>
    </row>
    <row r="1401" spans="1:3" s="41" customFormat="1" ht="15" customHeight="1">
      <c r="A1401" s="12"/>
      <c r="B1401" s="86" t="s">
        <v>1340</v>
      </c>
      <c r="C1401" s="51">
        <f>C1402+C1403+C1404</f>
        <v>137203</v>
      </c>
    </row>
    <row r="1402" spans="1:3" s="41" customFormat="1" ht="15" customHeight="1">
      <c r="A1402" s="12"/>
      <c r="B1402" s="30" t="s">
        <v>1341</v>
      </c>
      <c r="C1402" s="87">
        <v>53951</v>
      </c>
    </row>
    <row r="1403" spans="1:3" s="41" customFormat="1" ht="15" customHeight="1">
      <c r="A1403" s="12"/>
      <c r="B1403" s="30" t="s">
        <v>1342</v>
      </c>
      <c r="C1403" s="87">
        <v>13809</v>
      </c>
    </row>
    <row r="1404" spans="1:3" s="41" customFormat="1" ht="15" customHeight="1">
      <c r="A1404" s="12"/>
      <c r="B1404" s="12" t="s">
        <v>1343</v>
      </c>
      <c r="C1404" s="87">
        <v>69443</v>
      </c>
    </row>
    <row r="1405" spans="1:3" s="41" customFormat="1" ht="15" customHeight="1">
      <c r="A1405" s="12"/>
      <c r="B1405" s="27" t="s">
        <v>1344</v>
      </c>
      <c r="C1405" s="51">
        <v>107107</v>
      </c>
    </row>
    <row r="1406" spans="1:3" s="41" customFormat="1" ht="15" customHeight="1">
      <c r="A1406" s="12"/>
      <c r="B1406" s="90" t="s">
        <v>1345</v>
      </c>
      <c r="C1406" s="51">
        <v>53563</v>
      </c>
    </row>
    <row r="1407" spans="2:3" s="41" customFormat="1" ht="15" customHeight="1">
      <c r="B1407" s="90" t="s">
        <v>1346</v>
      </c>
      <c r="C1407" s="51">
        <v>10503</v>
      </c>
    </row>
    <row r="1408" spans="2:3" s="41" customFormat="1" ht="15" customHeight="1">
      <c r="B1408" s="90" t="s">
        <v>1347</v>
      </c>
      <c r="C1408" s="51"/>
    </row>
    <row r="1409" spans="2:3" s="41" customFormat="1" ht="15" customHeight="1">
      <c r="B1409" s="86" t="s">
        <v>1348</v>
      </c>
      <c r="C1409" s="51">
        <v>18441</v>
      </c>
    </row>
    <row r="1410" spans="2:4" s="41" customFormat="1" ht="15" customHeight="1">
      <c r="B1410" s="12"/>
      <c r="C1410" s="51"/>
      <c r="D1410" s="1"/>
    </row>
    <row r="1411" spans="2:5" s="41" customFormat="1" ht="15" customHeight="1">
      <c r="B1411" s="37" t="s">
        <v>1349</v>
      </c>
      <c r="C1411" s="51">
        <f>C1382+C1383+C1384+C1392+C1406+C1407+C1408+C1409+C1389</f>
        <v>1101170</v>
      </c>
      <c r="D1411" s="1"/>
      <c r="E1411" s="91"/>
    </row>
    <row r="1412" s="41" customFormat="1" ht="15" customHeight="1">
      <c r="D1412" s="1"/>
    </row>
    <row r="1413" s="41" customFormat="1" ht="15" customHeight="1">
      <c r="D1413" s="1"/>
    </row>
    <row r="1414" spans="2:3" ht="13.5">
      <c r="B1414" s="41"/>
      <c r="C1414" s="41"/>
    </row>
    <row r="1415" spans="2:3" ht="13.5">
      <c r="B1415" s="41"/>
      <c r="C1415" s="41"/>
    </row>
    <row r="1416" spans="1:3" ht="13.5">
      <c r="A1416" s="92"/>
      <c r="B1416" s="41"/>
      <c r="C1416" s="41"/>
    </row>
    <row r="1417" spans="2:3" ht="13.5">
      <c r="B1417" s="41"/>
      <c r="C1417" s="41"/>
    </row>
    <row r="1418" spans="2:3" ht="13.5">
      <c r="B1418" s="41"/>
      <c r="C1418" s="41"/>
    </row>
  </sheetData>
  <sheetProtection/>
  <autoFilter ref="A3:D1409"/>
  <mergeCells count="1">
    <mergeCell ref="B1:C1"/>
  </mergeCells>
  <printOptions horizontalCentered="1"/>
  <pageMargins left="0.7096334705202598" right="0.7096334705202598" top="0.8297573863052008" bottom="0.5499312258142186" header="0.5902039723133478" footer="0.309683488109919"/>
  <pageSetup horizontalDpi="600" verticalDpi="600" orientation="portrait" paperSize="9" r:id="rId1"/>
  <headerFooter>
    <oddFooter>&amp;L&amp;C&amp;"宋体,常规"&amp;11第 &amp;"宋体,常规"&amp;11&amp;P&amp;"宋体,常规"&amp;11 页，共 &amp;"宋体,常规"&amp;11&amp;N&amp;"宋体,常规"&amp;11 页&amp;R</oddFooter>
  </headerFooter>
</worksheet>
</file>

<file path=xl/worksheets/sheet7.xml><?xml version="1.0" encoding="utf-8"?>
<worksheet xmlns="http://schemas.openxmlformats.org/spreadsheetml/2006/main" xmlns:r="http://schemas.openxmlformats.org/officeDocument/2006/relationships">
  <dimension ref="A1:B85"/>
  <sheetViews>
    <sheetView showZeros="0" defaultGridColor="0" colorId="23" workbookViewId="0" topLeftCell="A1">
      <selection activeCell="G75" sqref="G75"/>
    </sheetView>
  </sheetViews>
  <sheetFormatPr defaultColWidth="9.00390625" defaultRowHeight="13.5"/>
  <cols>
    <col min="1" max="1" width="54.75390625" style="0" customWidth="1"/>
    <col min="2" max="2" width="28.125" style="0" customWidth="1"/>
    <col min="3" max="16384" width="9.00390625" style="1" customWidth="1"/>
  </cols>
  <sheetData>
    <row r="1" spans="1:2" ht="18.75" customHeight="1">
      <c r="A1" s="39" t="s">
        <v>1350</v>
      </c>
      <c r="B1" s="39"/>
    </row>
    <row r="2" spans="1:2" ht="13.5">
      <c r="A2" s="1"/>
      <c r="B2" s="59" t="s">
        <v>1155</v>
      </c>
    </row>
    <row r="3" spans="1:2" ht="15" customHeight="1">
      <c r="A3" s="60" t="s">
        <v>1156</v>
      </c>
      <c r="B3" s="60" t="s">
        <v>1157</v>
      </c>
    </row>
    <row r="4" spans="1:2" ht="15" customHeight="1">
      <c r="A4" s="19" t="s">
        <v>1158</v>
      </c>
      <c r="B4" s="93">
        <f>SUM(B5:B8)</f>
        <v>100013</v>
      </c>
    </row>
    <row r="5" spans="1:2" ht="15" customHeight="1">
      <c r="A5" s="63" t="s">
        <v>1159</v>
      </c>
      <c r="B5" s="94">
        <v>73643</v>
      </c>
    </row>
    <row r="6" spans="1:2" ht="15" customHeight="1">
      <c r="A6" s="63" t="s">
        <v>1160</v>
      </c>
      <c r="B6" s="94">
        <v>13501</v>
      </c>
    </row>
    <row r="7" spans="1:2" ht="15" customHeight="1">
      <c r="A7" s="63" t="s">
        <v>1161</v>
      </c>
      <c r="B7" s="94">
        <v>8342</v>
      </c>
    </row>
    <row r="8" spans="1:2" ht="15" customHeight="1">
      <c r="A8" s="63" t="s">
        <v>1162</v>
      </c>
      <c r="B8" s="94">
        <v>4527</v>
      </c>
    </row>
    <row r="9" spans="1:2" ht="15" customHeight="1">
      <c r="A9" s="19" t="s">
        <v>1163</v>
      </c>
      <c r="B9" s="93">
        <f>SUM(B10:B19)</f>
        <v>84207</v>
      </c>
    </row>
    <row r="10" spans="1:2" ht="15" customHeight="1">
      <c r="A10" s="63" t="s">
        <v>1164</v>
      </c>
      <c r="B10" s="94">
        <v>14991</v>
      </c>
    </row>
    <row r="11" spans="1:2" ht="15" customHeight="1">
      <c r="A11" s="63" t="s">
        <v>1351</v>
      </c>
      <c r="B11" s="94">
        <v>335</v>
      </c>
    </row>
    <row r="12" spans="1:2" ht="15" customHeight="1">
      <c r="A12" s="63" t="s">
        <v>1166</v>
      </c>
      <c r="B12" s="94">
        <v>10</v>
      </c>
    </row>
    <row r="13" spans="1:2" ht="15" customHeight="1">
      <c r="A13" s="63" t="s">
        <v>1167</v>
      </c>
      <c r="B13" s="94">
        <v>9</v>
      </c>
    </row>
    <row r="14" spans="1:2" ht="15" customHeight="1">
      <c r="A14" s="63" t="s">
        <v>1168</v>
      </c>
      <c r="B14" s="94">
        <v>3991</v>
      </c>
    </row>
    <row r="15" spans="1:2" ht="15" customHeight="1">
      <c r="A15" s="63" t="s">
        <v>1169</v>
      </c>
      <c r="B15" s="94">
        <v>829</v>
      </c>
    </row>
    <row r="16" spans="1:2" ht="15" customHeight="1">
      <c r="A16" s="63" t="s">
        <v>1170</v>
      </c>
      <c r="B16" s="94">
        <v>35</v>
      </c>
    </row>
    <row r="17" spans="1:2" ht="15" customHeight="1">
      <c r="A17" s="63" t="s">
        <v>1171</v>
      </c>
      <c r="B17" s="94">
        <v>1727</v>
      </c>
    </row>
    <row r="18" spans="1:2" ht="15" customHeight="1">
      <c r="A18" s="63" t="s">
        <v>1172</v>
      </c>
      <c r="B18" s="94">
        <v>109</v>
      </c>
    </row>
    <row r="19" spans="1:2" ht="15" customHeight="1">
      <c r="A19" s="63" t="s">
        <v>1173</v>
      </c>
      <c r="B19" s="94">
        <f>63886-1715</f>
        <v>62171</v>
      </c>
    </row>
    <row r="20" spans="1:2" ht="15" customHeight="1">
      <c r="A20" s="19" t="s">
        <v>1174</v>
      </c>
      <c r="B20" s="93">
        <f>SUM(B21:B27)</f>
        <v>41347</v>
      </c>
    </row>
    <row r="21" spans="1:2" ht="15" customHeight="1">
      <c r="A21" s="63" t="s">
        <v>1175</v>
      </c>
      <c r="B21" s="94"/>
    </row>
    <row r="22" spans="1:2" ht="15" customHeight="1">
      <c r="A22" s="63" t="s">
        <v>1176</v>
      </c>
      <c r="B22" s="94">
        <v>18316</v>
      </c>
    </row>
    <row r="23" spans="1:2" ht="15" customHeight="1">
      <c r="A23" s="63" t="s">
        <v>1177</v>
      </c>
      <c r="B23" s="94">
        <v>414</v>
      </c>
    </row>
    <row r="24" spans="1:2" ht="15" customHeight="1">
      <c r="A24" s="63" t="s">
        <v>1178</v>
      </c>
      <c r="B24" s="94"/>
    </row>
    <row r="25" spans="1:2" ht="15" customHeight="1">
      <c r="A25" s="63" t="s">
        <v>1179</v>
      </c>
      <c r="B25" s="94">
        <v>1507</v>
      </c>
    </row>
    <row r="26" spans="1:2" ht="15" customHeight="1">
      <c r="A26" s="63" t="s">
        <v>1180</v>
      </c>
      <c r="B26" s="94">
        <v>52</v>
      </c>
    </row>
    <row r="27" spans="1:2" ht="15" customHeight="1">
      <c r="A27" s="63" t="s">
        <v>1181</v>
      </c>
      <c r="B27" s="94">
        <v>21058</v>
      </c>
    </row>
    <row r="28" spans="1:2" ht="15" customHeight="1">
      <c r="A28" s="19" t="s">
        <v>1182</v>
      </c>
      <c r="B28" s="93">
        <f>SUM(B29:B34)</f>
        <v>0</v>
      </c>
    </row>
    <row r="29" spans="1:2" ht="15" customHeight="1">
      <c r="A29" s="63" t="s">
        <v>1175</v>
      </c>
      <c r="B29" s="94"/>
    </row>
    <row r="30" spans="1:2" ht="15" customHeight="1">
      <c r="A30" s="63" t="s">
        <v>1176</v>
      </c>
      <c r="B30" s="94"/>
    </row>
    <row r="31" spans="1:2" ht="15" customHeight="1">
      <c r="A31" s="63" t="s">
        <v>1177</v>
      </c>
      <c r="B31" s="94"/>
    </row>
    <row r="32" spans="1:2" ht="15" customHeight="1">
      <c r="A32" s="63" t="s">
        <v>1179</v>
      </c>
      <c r="B32" s="94"/>
    </row>
    <row r="33" spans="1:2" ht="15" customHeight="1">
      <c r="A33" s="63" t="s">
        <v>1180</v>
      </c>
      <c r="B33" s="94"/>
    </row>
    <row r="34" spans="1:2" ht="15" customHeight="1">
      <c r="A34" s="63" t="s">
        <v>1181</v>
      </c>
      <c r="B34" s="94"/>
    </row>
    <row r="35" spans="1:2" ht="15" customHeight="1">
      <c r="A35" s="19" t="s">
        <v>1183</v>
      </c>
      <c r="B35" s="93">
        <f>SUM(B36:B38)</f>
        <v>179628</v>
      </c>
    </row>
    <row r="36" spans="1:2" ht="15" customHeight="1">
      <c r="A36" s="63" t="s">
        <v>1184</v>
      </c>
      <c r="B36" s="94">
        <v>98694</v>
      </c>
    </row>
    <row r="37" spans="1:2" ht="15" customHeight="1">
      <c r="A37" s="63" t="s">
        <v>1352</v>
      </c>
      <c r="B37" s="94">
        <v>74574</v>
      </c>
    </row>
    <row r="38" spans="1:2" ht="15" customHeight="1">
      <c r="A38" s="63" t="s">
        <v>1186</v>
      </c>
      <c r="B38" s="94">
        <v>6360</v>
      </c>
    </row>
    <row r="39" spans="1:2" ht="15" customHeight="1">
      <c r="A39" s="19" t="s">
        <v>1187</v>
      </c>
      <c r="B39" s="93">
        <f>SUM(B40:B41)</f>
        <v>5926</v>
      </c>
    </row>
    <row r="40" spans="1:2" ht="15" customHeight="1">
      <c r="A40" s="63" t="s">
        <v>1188</v>
      </c>
      <c r="B40" s="94">
        <v>5926</v>
      </c>
    </row>
    <row r="41" spans="1:2" ht="15" customHeight="1">
      <c r="A41" s="63" t="s">
        <v>1189</v>
      </c>
      <c r="B41" s="94"/>
    </row>
    <row r="42" spans="1:2" ht="15" customHeight="1">
      <c r="A42" s="19" t="s">
        <v>1190</v>
      </c>
      <c r="B42" s="93">
        <f>SUM(B43:B45)</f>
        <v>60247</v>
      </c>
    </row>
    <row r="43" spans="1:2" ht="15" customHeight="1">
      <c r="A43" s="63" t="s">
        <v>1191</v>
      </c>
      <c r="B43" s="94">
        <v>20</v>
      </c>
    </row>
    <row r="44" spans="1:2" ht="15" customHeight="1">
      <c r="A44" s="63" t="s">
        <v>1192</v>
      </c>
      <c r="B44" s="94">
        <v>0</v>
      </c>
    </row>
    <row r="45" spans="1:2" ht="15" customHeight="1">
      <c r="A45" s="63" t="s">
        <v>1193</v>
      </c>
      <c r="B45" s="94">
        <v>60227</v>
      </c>
    </row>
    <row r="46" spans="1:2" ht="15" customHeight="1">
      <c r="A46" s="19" t="s">
        <v>1194</v>
      </c>
      <c r="B46" s="93">
        <f>SUM(B47:B48)</f>
        <v>136</v>
      </c>
    </row>
    <row r="47" spans="1:2" ht="15" customHeight="1">
      <c r="A47" s="63" t="s">
        <v>1195</v>
      </c>
      <c r="B47" s="94">
        <v>136</v>
      </c>
    </row>
    <row r="48" spans="1:2" ht="15" customHeight="1">
      <c r="A48" s="63" t="s">
        <v>1196</v>
      </c>
      <c r="B48" s="94"/>
    </row>
    <row r="49" spans="1:2" ht="15" customHeight="1">
      <c r="A49" s="19" t="s">
        <v>1197</v>
      </c>
      <c r="B49" s="93">
        <f>SUM(B50:B54)</f>
        <v>71626</v>
      </c>
    </row>
    <row r="50" spans="1:2" ht="15" customHeight="1">
      <c r="A50" s="63" t="s">
        <v>1198</v>
      </c>
      <c r="B50" s="94">
        <v>1724</v>
      </c>
    </row>
    <row r="51" spans="1:2" ht="15" customHeight="1">
      <c r="A51" s="63" t="s">
        <v>1199</v>
      </c>
      <c r="B51" s="94">
        <v>3735</v>
      </c>
    </row>
    <row r="52" spans="1:2" ht="15" customHeight="1">
      <c r="A52" s="63" t="s">
        <v>1200</v>
      </c>
      <c r="B52" s="94"/>
    </row>
    <row r="53" spans="1:2" ht="15" customHeight="1">
      <c r="A53" s="63" t="s">
        <v>1201</v>
      </c>
      <c r="B53" s="94">
        <v>14132</v>
      </c>
    </row>
    <row r="54" spans="1:2" ht="15" customHeight="1">
      <c r="A54" s="63" t="s">
        <v>1202</v>
      </c>
      <c r="B54" s="94">
        <v>52035</v>
      </c>
    </row>
    <row r="55" spans="1:2" ht="15" customHeight="1">
      <c r="A55" s="19" t="s">
        <v>1203</v>
      </c>
      <c r="B55" s="93">
        <f>SUM(B56:B57)</f>
        <v>1965</v>
      </c>
    </row>
    <row r="56" spans="1:2" ht="15" customHeight="1">
      <c r="A56" s="63" t="s">
        <v>1204</v>
      </c>
      <c r="B56" s="94">
        <v>1965</v>
      </c>
    </row>
    <row r="57" spans="1:2" ht="15" customHeight="1">
      <c r="A57" s="63" t="s">
        <v>1205</v>
      </c>
      <c r="B57" s="94"/>
    </row>
    <row r="58" spans="1:2" ht="15" customHeight="1">
      <c r="A58" s="19" t="s">
        <v>1206</v>
      </c>
      <c r="B58" s="93">
        <f>SUM(B59:B62)</f>
        <v>27423</v>
      </c>
    </row>
    <row r="59" spans="1:2" ht="15" customHeight="1">
      <c r="A59" s="63" t="s">
        <v>1207</v>
      </c>
      <c r="B59" s="94">
        <v>25820</v>
      </c>
    </row>
    <row r="60" spans="1:2" ht="15" customHeight="1">
      <c r="A60" s="63" t="s">
        <v>1208</v>
      </c>
      <c r="B60" s="94">
        <v>1578</v>
      </c>
    </row>
    <row r="61" spans="1:2" ht="15" customHeight="1">
      <c r="A61" s="63" t="s">
        <v>1209</v>
      </c>
      <c r="B61" s="94">
        <v>25</v>
      </c>
    </row>
    <row r="62" spans="1:2" ht="15" customHeight="1">
      <c r="A62" s="63" t="s">
        <v>1210</v>
      </c>
      <c r="B62" s="94"/>
    </row>
    <row r="63" spans="1:2" ht="15" customHeight="1">
      <c r="A63" s="19" t="s">
        <v>1211</v>
      </c>
      <c r="B63" s="93">
        <f>SUM(B64:B65)</f>
        <v>6266</v>
      </c>
    </row>
    <row r="64" spans="1:2" ht="15" customHeight="1">
      <c r="A64" s="63" t="s">
        <v>1212</v>
      </c>
      <c r="B64" s="94">
        <v>6266</v>
      </c>
    </row>
    <row r="65" spans="1:2" ht="15" customHeight="1">
      <c r="A65" s="63" t="s">
        <v>1213</v>
      </c>
      <c r="B65" s="94"/>
    </row>
    <row r="66" spans="1:2" ht="15" customHeight="1">
      <c r="A66" s="19" t="s">
        <v>1214</v>
      </c>
      <c r="B66" s="93">
        <f>SUM(B67:B70)</f>
        <v>0</v>
      </c>
    </row>
    <row r="67" spans="1:2" ht="15" customHeight="1">
      <c r="A67" s="63" t="s">
        <v>1215</v>
      </c>
      <c r="B67" s="94">
        <v>0</v>
      </c>
    </row>
    <row r="68" spans="1:2" ht="15" customHeight="1">
      <c r="A68" s="63" t="s">
        <v>1216</v>
      </c>
      <c r="B68" s="94"/>
    </row>
    <row r="69" spans="1:2" ht="15" customHeight="1">
      <c r="A69" s="63" t="s">
        <v>1217</v>
      </c>
      <c r="B69" s="94"/>
    </row>
    <row r="70" spans="1:2" ht="15" customHeight="1">
      <c r="A70" s="63" t="s">
        <v>1218</v>
      </c>
      <c r="B70" s="94"/>
    </row>
    <row r="71" spans="1:2" ht="15" customHeight="1">
      <c r="A71" s="19" t="s">
        <v>1219</v>
      </c>
      <c r="B71" s="93">
        <f>SUM(B72:B73)</f>
        <v>0</v>
      </c>
    </row>
    <row r="72" spans="1:2" ht="15" customHeight="1">
      <c r="A72" s="63" t="s">
        <v>1220</v>
      </c>
      <c r="B72" s="94"/>
    </row>
    <row r="73" spans="1:2" ht="15" customHeight="1">
      <c r="A73" s="63" t="s">
        <v>1221</v>
      </c>
      <c r="B73" s="94"/>
    </row>
    <row r="74" spans="1:2" ht="15" customHeight="1">
      <c r="A74" s="19" t="s">
        <v>1222</v>
      </c>
      <c r="B74" s="93">
        <f>SUM(B75:B78)</f>
        <v>35880</v>
      </c>
    </row>
    <row r="75" spans="1:2" ht="15" customHeight="1">
      <c r="A75" s="63" t="s">
        <v>1223</v>
      </c>
      <c r="B75" s="94"/>
    </row>
    <row r="76" spans="1:2" ht="15" customHeight="1">
      <c r="A76" s="63" t="s">
        <v>1224</v>
      </c>
      <c r="B76" s="94"/>
    </row>
    <row r="77" spans="1:2" ht="15" customHeight="1">
      <c r="A77" s="63" t="s">
        <v>1225</v>
      </c>
      <c r="B77" s="94"/>
    </row>
    <row r="78" spans="1:2" ht="15" customHeight="1">
      <c r="A78" s="63" t="s">
        <v>1226</v>
      </c>
      <c r="B78" s="94">
        <v>35880</v>
      </c>
    </row>
    <row r="79" spans="1:2" ht="15" customHeight="1">
      <c r="A79" s="95" t="s">
        <v>1353</v>
      </c>
      <c r="B79" s="93">
        <f>B74+B71+B66+B63+B58+B55+B49+B46+B42+B39+B35+B28+B20+B9+B4</f>
        <v>614664</v>
      </c>
    </row>
    <row r="85" ht="13.5">
      <c r="B85" s="78"/>
    </row>
  </sheetData>
  <sheetProtection/>
  <autoFilter ref="A3:B79"/>
  <mergeCells count="1">
    <mergeCell ref="A1:B1"/>
  </mergeCells>
  <printOptions/>
  <pageMargins left="0.6999125161508876" right="0.6999125161508876" top="0.7499062639521802" bottom="0.7499062639521802" header="0.2999625102741512" footer="0.2999625102741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D45"/>
  <sheetViews>
    <sheetView showZeros="0" defaultGridColor="0" colorId="23" workbookViewId="0" topLeftCell="A1">
      <selection activeCell="G23" sqref="G23"/>
    </sheetView>
  </sheetViews>
  <sheetFormatPr defaultColWidth="9.00390625" defaultRowHeight="13.5"/>
  <cols>
    <col min="1" max="1" width="40.75390625" style="1" customWidth="1"/>
    <col min="2" max="2" width="18.875" style="1" customWidth="1"/>
    <col min="3" max="3" width="37.375" style="1" customWidth="1"/>
    <col min="4" max="4" width="17.25390625" style="1" customWidth="1"/>
    <col min="5" max="16384" width="9.00390625" style="1" customWidth="1"/>
  </cols>
  <sheetData>
    <row r="1" spans="1:4" ht="18" customHeight="1">
      <c r="A1" s="65" t="s">
        <v>1354</v>
      </c>
      <c r="B1" s="65"/>
      <c r="C1" s="65"/>
      <c r="D1" s="65"/>
    </row>
    <row r="2" spans="1:4" ht="13.5" customHeight="1">
      <c r="A2" s="40"/>
      <c r="B2" s="40"/>
      <c r="C2" s="40"/>
      <c r="D2" s="40"/>
    </row>
    <row r="3" spans="1:4" ht="13.5">
      <c r="A3" s="40" t="s">
        <v>1229</v>
      </c>
      <c r="B3" s="40"/>
      <c r="C3" s="40"/>
      <c r="D3" s="40"/>
    </row>
    <row r="4" spans="1:4" s="41" customFormat="1" ht="15.75" customHeight="1">
      <c r="A4" s="53" t="s">
        <v>1230</v>
      </c>
      <c r="B4" s="53" t="s">
        <v>1231</v>
      </c>
      <c r="C4" s="53" t="s">
        <v>1230</v>
      </c>
      <c r="D4" s="53" t="s">
        <v>1231</v>
      </c>
    </row>
    <row r="5" spans="1:4" s="41" customFormat="1" ht="15.75" customHeight="1">
      <c r="A5" s="27" t="s">
        <v>1232</v>
      </c>
      <c r="B5" s="66">
        <v>257875</v>
      </c>
      <c r="C5" s="27" t="s">
        <v>1233</v>
      </c>
      <c r="D5" s="66">
        <v>614664</v>
      </c>
    </row>
    <row r="6" spans="1:4" s="41" customFormat="1" ht="15.75" customHeight="1">
      <c r="A6" s="27" t="s">
        <v>1234</v>
      </c>
      <c r="B6" s="66">
        <v>556389</v>
      </c>
      <c r="C6" s="67" t="s">
        <v>1235</v>
      </c>
      <c r="D6" s="66">
        <f>SUM(D7,D8,D9)</f>
        <v>257049</v>
      </c>
    </row>
    <row r="7" spans="1:4" s="41" customFormat="1" ht="15.75" customHeight="1">
      <c r="A7" s="52" t="s">
        <v>1236</v>
      </c>
      <c r="B7" s="14">
        <v>29646</v>
      </c>
      <c r="C7" s="68" t="s">
        <v>1237</v>
      </c>
      <c r="D7" s="14">
        <v>12739</v>
      </c>
    </row>
    <row r="8" spans="1:4" s="41" customFormat="1" ht="15.75" customHeight="1">
      <c r="A8" s="52" t="s">
        <v>1238</v>
      </c>
      <c r="B8" s="14">
        <v>301574</v>
      </c>
      <c r="C8" s="68" t="s">
        <v>1239</v>
      </c>
      <c r="D8" s="14">
        <v>137203</v>
      </c>
    </row>
    <row r="9" spans="1:4" s="41" customFormat="1" ht="15.75" customHeight="1">
      <c r="A9" s="52" t="s">
        <v>1240</v>
      </c>
      <c r="B9" s="14">
        <v>225169</v>
      </c>
      <c r="C9" s="68" t="s">
        <v>1241</v>
      </c>
      <c r="D9" s="14">
        <v>107107</v>
      </c>
    </row>
    <row r="10" spans="1:4" s="41" customFormat="1" ht="15.75" customHeight="1">
      <c r="A10" s="27" t="s">
        <v>1242</v>
      </c>
      <c r="B10" s="66">
        <f>SUM(B11:B14)</f>
        <v>34478</v>
      </c>
      <c r="C10" s="67" t="s">
        <v>1243</v>
      </c>
      <c r="D10" s="66">
        <f>SUM(D11:D14)</f>
        <v>53563</v>
      </c>
    </row>
    <row r="11" spans="1:4" s="41" customFormat="1" ht="15.75" customHeight="1">
      <c r="A11" s="52" t="s">
        <v>1244</v>
      </c>
      <c r="B11" s="14">
        <v>0</v>
      </c>
      <c r="C11" s="68" t="s">
        <v>1245</v>
      </c>
      <c r="D11" s="14">
        <v>0</v>
      </c>
    </row>
    <row r="12" spans="1:4" s="41" customFormat="1" ht="15.75" customHeight="1">
      <c r="A12" s="52" t="s">
        <v>1246</v>
      </c>
      <c r="B12" s="14">
        <v>0</v>
      </c>
      <c r="C12" s="68" t="s">
        <v>1247</v>
      </c>
      <c r="D12" s="14"/>
    </row>
    <row r="13" spans="1:4" s="41" customFormat="1" ht="15.75" customHeight="1">
      <c r="A13" s="52" t="s">
        <v>1248</v>
      </c>
      <c r="B13" s="14">
        <v>0</v>
      </c>
      <c r="C13" s="68" t="s">
        <v>1249</v>
      </c>
      <c r="D13" s="14">
        <v>0</v>
      </c>
    </row>
    <row r="14" spans="1:4" s="41" customFormat="1" ht="15.75" customHeight="1">
      <c r="A14" s="52" t="s">
        <v>1250</v>
      </c>
      <c r="B14" s="14">
        <v>34478</v>
      </c>
      <c r="C14" s="68" t="s">
        <v>1251</v>
      </c>
      <c r="D14" s="14">
        <v>53563</v>
      </c>
    </row>
    <row r="15" spans="1:4" s="41" customFormat="1" ht="15.75" customHeight="1">
      <c r="A15" s="27" t="s">
        <v>1355</v>
      </c>
      <c r="B15" s="14">
        <v>0</v>
      </c>
      <c r="C15" s="68"/>
      <c r="D15" s="14"/>
    </row>
    <row r="16" spans="1:4" s="41" customFormat="1" ht="15.75" customHeight="1">
      <c r="A16" s="27" t="s">
        <v>1252</v>
      </c>
      <c r="B16" s="69">
        <v>24347</v>
      </c>
      <c r="C16" s="68"/>
      <c r="D16" s="70"/>
    </row>
    <row r="17" spans="1:4" s="41" customFormat="1" ht="15.75" customHeight="1">
      <c r="A17" s="46" t="s">
        <v>1253</v>
      </c>
      <c r="B17" s="66">
        <v>55590</v>
      </c>
      <c r="C17" s="71" t="s">
        <v>1254</v>
      </c>
      <c r="D17" s="14"/>
    </row>
    <row r="18" spans="1:4" s="41" customFormat="1" ht="15.75" customHeight="1">
      <c r="A18" s="27" t="s">
        <v>1255</v>
      </c>
      <c r="B18" s="70">
        <f>B19</f>
        <v>0</v>
      </c>
      <c r="C18" s="67" t="s">
        <v>1256</v>
      </c>
      <c r="D18" s="66">
        <f>D19</f>
        <v>29430</v>
      </c>
    </row>
    <row r="19" spans="1:4" s="41" customFormat="1" ht="15.75" customHeight="1">
      <c r="A19" s="46" t="s">
        <v>1257</v>
      </c>
      <c r="B19" s="14">
        <f>B20</f>
        <v>0</v>
      </c>
      <c r="C19" s="72" t="s">
        <v>1258</v>
      </c>
      <c r="D19" s="96">
        <f>SUM(D20:D23)</f>
        <v>29430</v>
      </c>
    </row>
    <row r="20" spans="1:4" s="41" customFormat="1" ht="15.75" customHeight="1">
      <c r="A20" s="52" t="s">
        <v>1259</v>
      </c>
      <c r="B20" s="73">
        <f>SUM(B21:B24)</f>
        <v>0</v>
      </c>
      <c r="C20" s="68" t="s">
        <v>1260</v>
      </c>
      <c r="D20" s="14">
        <v>1030</v>
      </c>
    </row>
    <row r="21" spans="1:4" s="41" customFormat="1" ht="15.75" customHeight="1">
      <c r="A21" s="52" t="s">
        <v>1261</v>
      </c>
      <c r="B21" s="14">
        <v>0</v>
      </c>
      <c r="C21" s="68" t="s">
        <v>1262</v>
      </c>
      <c r="D21" s="14">
        <v>2804</v>
      </c>
    </row>
    <row r="22" spans="1:4" s="41" customFormat="1" ht="15.75" customHeight="1">
      <c r="A22" s="52" t="s">
        <v>1263</v>
      </c>
      <c r="B22" s="14">
        <v>0</v>
      </c>
      <c r="C22" s="68" t="s">
        <v>1264</v>
      </c>
      <c r="D22" s="14">
        <v>0</v>
      </c>
    </row>
    <row r="23" spans="1:4" s="41" customFormat="1" ht="15.75" customHeight="1">
      <c r="A23" s="52" t="s">
        <v>1265</v>
      </c>
      <c r="B23" s="14">
        <v>0</v>
      </c>
      <c r="C23" s="68" t="s">
        <v>1266</v>
      </c>
      <c r="D23" s="14">
        <v>25596</v>
      </c>
    </row>
    <row r="24" spans="1:4" s="41" customFormat="1" ht="15.75" customHeight="1">
      <c r="A24" s="52" t="s">
        <v>1267</v>
      </c>
      <c r="B24" s="14">
        <v>0</v>
      </c>
      <c r="C24" s="68"/>
      <c r="D24" s="14"/>
    </row>
    <row r="25" spans="1:4" s="41" customFormat="1" ht="15.75" customHeight="1">
      <c r="A25" s="27" t="s">
        <v>1268</v>
      </c>
      <c r="B25" s="66">
        <f>B26</f>
        <v>141720</v>
      </c>
      <c r="C25" s="67" t="s">
        <v>1269</v>
      </c>
      <c r="D25" s="96">
        <f>SUM(D26:D29)</f>
        <v>114490</v>
      </c>
    </row>
    <row r="26" spans="1:4" s="41" customFormat="1" ht="15.75" customHeight="1">
      <c r="A26" s="52" t="s">
        <v>1270</v>
      </c>
      <c r="B26" s="70">
        <f>SUM(B27:B30)</f>
        <v>141720</v>
      </c>
      <c r="C26" s="74" t="s">
        <v>1271</v>
      </c>
      <c r="D26" s="14">
        <v>114490</v>
      </c>
    </row>
    <row r="27" spans="1:4" s="41" customFormat="1" ht="15.75" customHeight="1">
      <c r="A27" s="49" t="s">
        <v>1272</v>
      </c>
      <c r="B27" s="14">
        <v>141720</v>
      </c>
      <c r="C27" s="75" t="s">
        <v>1273</v>
      </c>
      <c r="D27" s="73">
        <v>0</v>
      </c>
    </row>
    <row r="28" spans="1:4" s="41" customFormat="1" ht="15.75" customHeight="1">
      <c r="A28" s="52" t="s">
        <v>1274</v>
      </c>
      <c r="B28" s="73">
        <v>0</v>
      </c>
      <c r="C28" s="68" t="s">
        <v>1275</v>
      </c>
      <c r="D28" s="14">
        <v>0</v>
      </c>
    </row>
    <row r="29" spans="1:4" s="41" customFormat="1" ht="15.75" customHeight="1">
      <c r="A29" s="52" t="s">
        <v>1276</v>
      </c>
      <c r="B29" s="14"/>
      <c r="C29" s="68" t="s">
        <v>1277</v>
      </c>
      <c r="D29" s="14">
        <v>0</v>
      </c>
    </row>
    <row r="30" spans="1:4" s="41" customFormat="1" ht="15.75" customHeight="1">
      <c r="A30" s="52" t="s">
        <v>1278</v>
      </c>
      <c r="B30" s="14">
        <v>0</v>
      </c>
      <c r="C30" s="68"/>
      <c r="D30" s="28"/>
    </row>
    <row r="31" spans="1:4" s="41" customFormat="1" ht="15.75" customHeight="1">
      <c r="A31" s="27" t="s">
        <v>1279</v>
      </c>
      <c r="B31" s="14">
        <v>0</v>
      </c>
      <c r="C31" s="67" t="s">
        <v>1280</v>
      </c>
      <c r="D31" s="14">
        <v>0</v>
      </c>
    </row>
    <row r="32" spans="1:4" s="41" customFormat="1" ht="15.75" customHeight="1">
      <c r="A32" s="27" t="s">
        <v>1281</v>
      </c>
      <c r="B32" s="14">
        <v>0</v>
      </c>
      <c r="C32" s="67" t="s">
        <v>1282</v>
      </c>
      <c r="D32" s="14">
        <v>0</v>
      </c>
    </row>
    <row r="33" spans="1:4" s="41" customFormat="1" ht="15.75" customHeight="1">
      <c r="A33" s="27" t="s">
        <v>1283</v>
      </c>
      <c r="B33" s="14">
        <v>0</v>
      </c>
      <c r="C33" s="67" t="s">
        <v>1284</v>
      </c>
      <c r="D33" s="14">
        <v>0</v>
      </c>
    </row>
    <row r="34" spans="1:4" s="41" customFormat="1" ht="15.75" customHeight="1">
      <c r="A34" s="27" t="s">
        <v>1285</v>
      </c>
      <c r="B34" s="66">
        <v>30771</v>
      </c>
      <c r="C34" s="76" t="s">
        <v>1286</v>
      </c>
      <c r="D34" s="69">
        <v>10503</v>
      </c>
    </row>
    <row r="35" spans="1:4" s="41" customFormat="1" ht="15.75" customHeight="1">
      <c r="A35" s="27" t="s">
        <v>1287</v>
      </c>
      <c r="B35" s="14">
        <f>SUM(B36:B38)</f>
        <v>0</v>
      </c>
      <c r="C35" s="76" t="s">
        <v>1288</v>
      </c>
      <c r="D35" s="66">
        <f>SUM(D36:D38)</f>
        <v>3030</v>
      </c>
    </row>
    <row r="36" spans="1:4" s="41" customFormat="1" ht="15.75" customHeight="1">
      <c r="A36" s="52" t="s">
        <v>1289</v>
      </c>
      <c r="B36" s="14">
        <v>0</v>
      </c>
      <c r="C36" s="77" t="s">
        <v>1290</v>
      </c>
      <c r="D36" s="73"/>
    </row>
    <row r="37" spans="1:4" s="41" customFormat="1" ht="15.75" customHeight="1">
      <c r="A37" s="52" t="s">
        <v>1291</v>
      </c>
      <c r="B37" s="70">
        <v>0</v>
      </c>
      <c r="C37" s="77" t="s">
        <v>1292</v>
      </c>
      <c r="D37" s="73">
        <v>3030</v>
      </c>
    </row>
    <row r="38" spans="1:4" s="41" customFormat="1" ht="15.75" customHeight="1">
      <c r="A38" s="52" t="s">
        <v>1293</v>
      </c>
      <c r="B38" s="14">
        <v>0</v>
      </c>
      <c r="C38" s="77" t="s">
        <v>1294</v>
      </c>
      <c r="D38" s="73">
        <v>0</v>
      </c>
    </row>
    <row r="39" spans="1:4" s="41" customFormat="1" ht="15.75" customHeight="1">
      <c r="A39" s="27" t="s">
        <v>1295</v>
      </c>
      <c r="B39" s="73">
        <v>0</v>
      </c>
      <c r="C39" s="76" t="s">
        <v>1296</v>
      </c>
      <c r="D39" s="96">
        <v>0</v>
      </c>
    </row>
    <row r="40" spans="1:4" s="41" customFormat="1" ht="15.75" customHeight="1">
      <c r="A40" s="27" t="s">
        <v>1297</v>
      </c>
      <c r="B40" s="14">
        <v>0</v>
      </c>
      <c r="C40" s="76" t="s">
        <v>1298</v>
      </c>
      <c r="D40" s="96">
        <v>0</v>
      </c>
    </row>
    <row r="41" spans="1:4" s="41" customFormat="1" ht="15.75" customHeight="1">
      <c r="A41" s="46"/>
      <c r="B41" s="14"/>
      <c r="C41" s="67" t="s">
        <v>1299</v>
      </c>
      <c r="D41" s="96">
        <v>0</v>
      </c>
    </row>
    <row r="42" spans="1:4" s="41" customFormat="1" ht="15.75" customHeight="1">
      <c r="A42" s="46"/>
      <c r="B42" s="14"/>
      <c r="C42" s="67" t="s">
        <v>1300</v>
      </c>
      <c r="D42" s="66">
        <f>B45-D5-D6-D10-D17-D18-D25-D31-D32-D33-D34-D35-D39-D40-D41</f>
        <v>18441</v>
      </c>
    </row>
    <row r="43" spans="1:4" s="41" customFormat="1" ht="15.75" customHeight="1">
      <c r="A43" s="46"/>
      <c r="B43" s="14"/>
      <c r="C43" s="67" t="s">
        <v>1356</v>
      </c>
      <c r="D43" s="14"/>
    </row>
    <row r="44" spans="1:4" s="41" customFormat="1" ht="15.75" customHeight="1">
      <c r="A44" s="46"/>
      <c r="B44" s="14"/>
      <c r="C44" s="67" t="s">
        <v>1357</v>
      </c>
      <c r="D44" s="70"/>
    </row>
    <row r="45" spans="1:4" s="44" customFormat="1" ht="15.75" customHeight="1">
      <c r="A45" s="79" t="s">
        <v>1303</v>
      </c>
      <c r="B45" s="66">
        <f>SUM(B5:B6,B10,B15:B17,B18,B25,B31:B35,B39:B40)</f>
        <v>1101170</v>
      </c>
      <c r="C45" s="80" t="s">
        <v>1304</v>
      </c>
      <c r="D45" s="66">
        <f>SUM(D5:D6,D10,D17,D18,D25,D31:D35,D39:D42)</f>
        <v>1101170</v>
      </c>
    </row>
  </sheetData>
  <sheetProtection/>
  <mergeCells count="3">
    <mergeCell ref="A1:D1"/>
    <mergeCell ref="A2:D2"/>
    <mergeCell ref="A3:D3"/>
  </mergeCells>
  <printOptions horizontalCentered="1"/>
  <pageMargins left="0.7096334705202598" right="0.7096334705202598" top="0.8297573863052008" bottom="0.5499312258142186" header="0.5902039723133478" footer="0.309683488109919"/>
  <pageSetup fitToHeight="1" fitToWidth="1" horizontalDpi="600" verticalDpi="600" orientation="portrait" paperSize="9" scale="78" r:id="rId1"/>
  <headerFooter>
    <oddFooter>&amp;L&amp;C&amp;"宋体,常规"&amp;11第 &amp;"宋体,常规"&amp;11&amp;P&amp;"宋体,常规"&amp;11 页，共 &amp;"宋体,常规"&amp;11&amp;N&amp;"宋体,常规"&amp;11 页&amp;R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52"/>
  <sheetViews>
    <sheetView defaultGridColor="0" colorId="23" workbookViewId="0" topLeftCell="A1">
      <selection activeCell="D18" sqref="D18"/>
    </sheetView>
  </sheetViews>
  <sheetFormatPr defaultColWidth="9.00390625" defaultRowHeight="13.5"/>
  <cols>
    <col min="1" max="1" width="53.125" style="1" customWidth="1"/>
    <col min="2" max="2" width="22.00390625" style="1" customWidth="1"/>
    <col min="3" max="16384" width="9.00390625" style="1" customWidth="1"/>
  </cols>
  <sheetData>
    <row r="1" spans="1:2" ht="30.75" customHeight="1">
      <c r="A1" s="97" t="s">
        <v>1358</v>
      </c>
      <c r="B1" s="97"/>
    </row>
    <row r="3" spans="1:2" s="41" customFormat="1" ht="14.25" customHeight="1">
      <c r="A3" s="98" t="s">
        <v>1359</v>
      </c>
      <c r="B3" s="98" t="s">
        <v>1360</v>
      </c>
    </row>
    <row r="4" spans="1:2" s="41" customFormat="1" ht="15" customHeight="1">
      <c r="A4" s="99" t="s">
        <v>1361</v>
      </c>
      <c r="B4" s="100">
        <f>B5+B13+B32</f>
        <v>729577</v>
      </c>
    </row>
    <row r="5" spans="1:2" s="41" customFormat="1" ht="15" customHeight="1">
      <c r="A5" s="36" t="s">
        <v>1317</v>
      </c>
      <c r="B5" s="66">
        <f>SUM(B6:B12)</f>
        <v>28611</v>
      </c>
    </row>
    <row r="6" spans="1:2" s="41" customFormat="1" ht="15" customHeight="1">
      <c r="A6" s="30" t="s">
        <v>38</v>
      </c>
      <c r="B6" s="14">
        <v>38251</v>
      </c>
    </row>
    <row r="7" spans="1:2" s="41" customFormat="1" ht="15" customHeight="1">
      <c r="A7" s="30" t="s">
        <v>39</v>
      </c>
      <c r="B7" s="14">
        <v>966</v>
      </c>
    </row>
    <row r="8" spans="1:2" s="41" customFormat="1" ht="15" customHeight="1">
      <c r="A8" s="30" t="s">
        <v>40</v>
      </c>
      <c r="B8" s="14">
        <v>9437</v>
      </c>
    </row>
    <row r="9" spans="1:2" s="41" customFormat="1" ht="15" customHeight="1">
      <c r="A9" s="30" t="s">
        <v>41</v>
      </c>
      <c r="B9" s="14">
        <v>21087</v>
      </c>
    </row>
    <row r="10" spans="1:2" s="41" customFormat="1" ht="15" customHeight="1">
      <c r="A10" s="30" t="s">
        <v>42</v>
      </c>
      <c r="B10" s="14"/>
    </row>
    <row r="11" spans="1:2" s="41" customFormat="1" ht="15" customHeight="1">
      <c r="A11" s="31" t="s">
        <v>43</v>
      </c>
      <c r="B11" s="14">
        <v>-28149</v>
      </c>
    </row>
    <row r="12" spans="1:2" s="41" customFormat="1" ht="15" customHeight="1">
      <c r="A12" s="31" t="s">
        <v>44</v>
      </c>
      <c r="B12" s="14">
        <v>-12981</v>
      </c>
    </row>
    <row r="13" spans="1:2" s="41" customFormat="1" ht="15" customHeight="1">
      <c r="A13" s="27" t="s">
        <v>1362</v>
      </c>
      <c r="B13" s="66">
        <f>SUM(B14:B31)</f>
        <v>385855</v>
      </c>
    </row>
    <row r="14" spans="1:2" s="41" customFormat="1" ht="15" customHeight="1">
      <c r="A14" s="52" t="s">
        <v>1363</v>
      </c>
      <c r="B14" s="14">
        <v>0</v>
      </c>
    </row>
    <row r="15" spans="1:2" s="41" customFormat="1" ht="15" customHeight="1">
      <c r="A15" s="52" t="s">
        <v>1364</v>
      </c>
      <c r="B15" s="14">
        <v>101888</v>
      </c>
    </row>
    <row r="16" spans="1:2" s="41" customFormat="1" ht="15" customHeight="1">
      <c r="A16" s="52" t="s">
        <v>1365</v>
      </c>
      <c r="B16" s="14">
        <v>4578</v>
      </c>
    </row>
    <row r="17" spans="1:2" s="41" customFormat="1" ht="15" customHeight="1">
      <c r="A17" s="52" t="s">
        <v>1366</v>
      </c>
      <c r="B17" s="14">
        <v>13550</v>
      </c>
    </row>
    <row r="18" spans="1:2" s="41" customFormat="1" ht="15" customHeight="1">
      <c r="A18" s="52" t="s">
        <v>1367</v>
      </c>
      <c r="B18" s="14">
        <v>50800</v>
      </c>
    </row>
    <row r="19" spans="1:2" s="41" customFormat="1" ht="15" customHeight="1">
      <c r="A19" s="52" t="s">
        <v>1368</v>
      </c>
      <c r="B19" s="14"/>
    </row>
    <row r="20" spans="1:2" s="41" customFormat="1" ht="15" customHeight="1">
      <c r="A20" s="52" t="s">
        <v>1369</v>
      </c>
      <c r="B20" s="14">
        <v>8437</v>
      </c>
    </row>
    <row r="21" spans="1:2" s="41" customFormat="1" ht="15" customHeight="1">
      <c r="A21" s="52" t="s">
        <v>1370</v>
      </c>
      <c r="B21" s="14">
        <v>22453</v>
      </c>
    </row>
    <row r="22" spans="1:2" s="41" customFormat="1" ht="15" customHeight="1">
      <c r="A22" s="52" t="s">
        <v>1371</v>
      </c>
      <c r="B22" s="14">
        <v>942</v>
      </c>
    </row>
    <row r="23" spans="1:2" s="41" customFormat="1" ht="15" customHeight="1">
      <c r="A23" s="52" t="s">
        <v>1372</v>
      </c>
      <c r="B23" s="14">
        <v>6532</v>
      </c>
    </row>
    <row r="24" spans="1:2" s="41" customFormat="1" ht="15" customHeight="1">
      <c r="A24" s="52" t="s">
        <v>1373</v>
      </c>
      <c r="B24" s="14">
        <v>16494</v>
      </c>
    </row>
    <row r="25" spans="1:2" s="41" customFormat="1" ht="15" customHeight="1">
      <c r="A25" s="52" t="s">
        <v>1374</v>
      </c>
      <c r="B25" s="14">
        <v>9709</v>
      </c>
    </row>
    <row r="26" spans="1:2" s="41" customFormat="1" ht="15" customHeight="1">
      <c r="A26" s="52" t="s">
        <v>1375</v>
      </c>
      <c r="B26" s="14">
        <v>29039</v>
      </c>
    </row>
    <row r="27" spans="1:2" s="41" customFormat="1" ht="15" customHeight="1">
      <c r="A27" s="52" t="s">
        <v>1376</v>
      </c>
      <c r="B27" s="14">
        <v>4272</v>
      </c>
    </row>
    <row r="28" spans="1:2" s="41" customFormat="1" ht="15" customHeight="1">
      <c r="A28" s="52" t="s">
        <v>1377</v>
      </c>
      <c r="B28" s="14">
        <v>1113</v>
      </c>
    </row>
    <row r="29" spans="1:2" s="41" customFormat="1" ht="15" customHeight="1">
      <c r="A29" s="52" t="s">
        <v>1378</v>
      </c>
      <c r="B29" s="14">
        <v>23061</v>
      </c>
    </row>
    <row r="30" spans="1:2" s="41" customFormat="1" ht="15" customHeight="1">
      <c r="A30" s="52" t="s">
        <v>1379</v>
      </c>
      <c r="B30" s="14">
        <v>57254</v>
      </c>
    </row>
    <row r="31" spans="1:2" s="41" customFormat="1" ht="15" customHeight="1">
      <c r="A31" s="52" t="s">
        <v>1380</v>
      </c>
      <c r="B31" s="14">
        <v>35733</v>
      </c>
    </row>
    <row r="32" spans="1:2" s="41" customFormat="1" ht="15" customHeight="1">
      <c r="A32" s="27" t="s">
        <v>1381</v>
      </c>
      <c r="B32" s="66">
        <f>SUM(B33:B52)</f>
        <v>315111</v>
      </c>
    </row>
    <row r="33" spans="1:2" s="41" customFormat="1" ht="15" customHeight="1">
      <c r="A33" s="52" t="s">
        <v>1382</v>
      </c>
      <c r="B33" s="14">
        <v>2128</v>
      </c>
    </row>
    <row r="34" spans="1:2" s="41" customFormat="1" ht="15" customHeight="1">
      <c r="A34" s="52" t="s">
        <v>1383</v>
      </c>
      <c r="B34" s="14"/>
    </row>
    <row r="35" spans="1:2" s="41" customFormat="1" ht="15" customHeight="1">
      <c r="A35" s="52" t="s">
        <v>1384</v>
      </c>
      <c r="B35" s="14">
        <v>381</v>
      </c>
    </row>
    <row r="36" spans="1:2" s="41" customFormat="1" ht="15" customHeight="1">
      <c r="A36" s="52" t="s">
        <v>1385</v>
      </c>
      <c r="B36" s="70">
        <v>1396</v>
      </c>
    </row>
    <row r="37" spans="1:2" s="41" customFormat="1" ht="15" customHeight="1">
      <c r="A37" s="49" t="s">
        <v>1386</v>
      </c>
      <c r="B37" s="14">
        <v>30639</v>
      </c>
    </row>
    <row r="38" spans="1:2" s="41" customFormat="1" ht="15" customHeight="1">
      <c r="A38" s="52" t="s">
        <v>1387</v>
      </c>
      <c r="B38" s="73">
        <v>5901</v>
      </c>
    </row>
    <row r="39" spans="1:2" s="41" customFormat="1" ht="15" customHeight="1">
      <c r="A39" s="52" t="s">
        <v>1388</v>
      </c>
      <c r="B39" s="14">
        <v>2373</v>
      </c>
    </row>
    <row r="40" spans="1:2" s="41" customFormat="1" ht="15" customHeight="1">
      <c r="A40" s="52" t="s">
        <v>1389</v>
      </c>
      <c r="B40" s="14">
        <v>25644</v>
      </c>
    </row>
    <row r="41" spans="1:2" s="41" customFormat="1" ht="15" customHeight="1">
      <c r="A41" s="52" t="s">
        <v>1390</v>
      </c>
      <c r="B41" s="14">
        <v>20441</v>
      </c>
    </row>
    <row r="42" spans="1:2" s="41" customFormat="1" ht="15" customHeight="1">
      <c r="A42" s="52" t="s">
        <v>1391</v>
      </c>
      <c r="B42" s="14">
        <v>13782</v>
      </c>
    </row>
    <row r="43" spans="1:2" s="41" customFormat="1" ht="15" customHeight="1">
      <c r="A43" s="52" t="s">
        <v>1392</v>
      </c>
      <c r="B43" s="14">
        <v>160</v>
      </c>
    </row>
    <row r="44" spans="1:2" s="41" customFormat="1" ht="15" customHeight="1">
      <c r="A44" s="52" t="s">
        <v>1393</v>
      </c>
      <c r="B44" s="14">
        <v>55119</v>
      </c>
    </row>
    <row r="45" spans="1:2" s="41" customFormat="1" ht="15" customHeight="1">
      <c r="A45" s="52" t="s">
        <v>1394</v>
      </c>
      <c r="B45" s="14">
        <v>18403</v>
      </c>
    </row>
    <row r="46" spans="1:2" s="41" customFormat="1" ht="15" customHeight="1">
      <c r="A46" s="52" t="s">
        <v>1395</v>
      </c>
      <c r="B46" s="14">
        <v>16333</v>
      </c>
    </row>
    <row r="47" spans="1:2" s="41" customFormat="1" ht="15" customHeight="1">
      <c r="A47" s="52" t="s">
        <v>1396</v>
      </c>
      <c r="B47" s="14">
        <v>2709</v>
      </c>
    </row>
    <row r="48" spans="1:2" s="41" customFormat="1" ht="15" customHeight="1">
      <c r="A48" s="52" t="s">
        <v>1397</v>
      </c>
      <c r="B48" s="14">
        <v>2110</v>
      </c>
    </row>
    <row r="49" spans="1:2" s="41" customFormat="1" ht="15" customHeight="1">
      <c r="A49" s="52" t="s">
        <v>1398</v>
      </c>
      <c r="B49" s="14">
        <v>-202</v>
      </c>
    </row>
    <row r="50" spans="1:2" s="41" customFormat="1" ht="15" customHeight="1">
      <c r="A50" s="52" t="s">
        <v>1399</v>
      </c>
      <c r="B50" s="14">
        <v>101155</v>
      </c>
    </row>
    <row r="51" spans="1:2" ht="13.5">
      <c r="A51" s="52" t="s">
        <v>1400</v>
      </c>
      <c r="B51" s="14"/>
    </row>
    <row r="52" spans="1:2" ht="13.5">
      <c r="A52" s="52" t="s">
        <v>1401</v>
      </c>
      <c r="B52" s="14">
        <v>16639</v>
      </c>
    </row>
  </sheetData>
  <sheetProtection/>
  <autoFilter ref="A3:B52"/>
  <mergeCells count="1">
    <mergeCell ref="A1:B1"/>
  </mergeCells>
  <printOptions horizontalCentered="1"/>
  <pageMargins left="0.7096334705202598" right="0.7096334705202598" top="0.7499062639521802" bottom="0.7499062639521802" header="0.309683488109919" footer="0.309683488109919"/>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2015-11-09T00:29:42Z</cp:lastPrinted>
  <dcterms:created xsi:type="dcterms:W3CDTF">2006-09-16T00:00:00Z</dcterms:created>
  <dcterms:modified xsi:type="dcterms:W3CDTF">2021-05-25T03:41:03Z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